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RQUIVOS OTTO\ARQUIVOS\0 PM ERVAL SECO\CRECHE PRÓINFANCIA\NOVO ORÇAMENTO\"/>
    </mc:Choice>
  </mc:AlternateContent>
  <xr:revisionPtr revIDLastSave="0" documentId="13_ncr:1_{88ECD38B-43FD-4917-A641-D4A759950313}" xr6:coauthVersionLast="43" xr6:coauthVersionMax="43" xr10:uidLastSave="{00000000-0000-0000-0000-000000000000}"/>
  <bookViews>
    <workbookView xWindow="-120" yWindow="-120" windowWidth="29040" windowHeight="15990" tabRatio="756" activeTab="1" xr2:uid="{00000000-000D-0000-FFFF-FFFF00000000}"/>
  </bookViews>
  <sheets>
    <sheet name="ORÇAMENTO ALTERADO (2)" sheetId="112" r:id="rId1"/>
    <sheet name="Cronograma padrão tipo 2" sheetId="110" r:id="rId2"/>
  </sheets>
  <definedNames>
    <definedName name="_Fill" localSheetId="0" hidden="1">#REF!</definedName>
    <definedName name="_Fill" hidden="1">#REF!</definedName>
    <definedName name="_xlnm._FilterDatabase" localSheetId="0" hidden="1">'ORÇAMENTO ALTERADO (2)'!$B$16:$J$501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demir" hidden="1">{#N/A,#N/A,FALSE,"Cronograma";#N/A,#N/A,FALSE,"Cronogr. 2"}</definedName>
    <definedName name="_xlnm.Print_Area" localSheetId="1">'Cronograma padrão tipo 2'!$A$1:$L$70</definedName>
    <definedName name="_xlnm.Print_Area" localSheetId="0">'ORÇAMENTO ALTERADO (2)'!$B$1:$J$508</definedName>
    <definedName name="bosta" hidden="1">{#N/A,#N/A,FALSE,"Cronograma";#N/A,#N/A,FALSE,"Cronogr. 2"}</definedName>
    <definedName name="CA´L" hidden="1">{#N/A,#N/A,FALSE,"Cronograma";#N/A,#N/A,FALSE,"Cronogr. 2"}</definedName>
    <definedName name="concorrentes" hidden="1">{#N/A,#N/A,FALSE,"Cronograma";#N/A,#N/A,FALSE,"Cronogr. 2"}</definedName>
    <definedName name="Popular" hidden="1">{#N/A,#N/A,FALSE,"Cronograma";#N/A,#N/A,FALSE,"Cronogr. 2"}</definedName>
    <definedName name="rio" hidden="1">{#N/A,#N/A,FALSE,"Cronograma";#N/A,#N/A,FALSE,"Cronogr. 2"}</definedName>
    <definedName name="ss" hidden="1">{#N/A,#N/A,FALSE,"Cronograma";#N/A,#N/A,FALSE,"Cronogr. 2"}</definedName>
    <definedName name="_xlnm.Print_Titles" localSheetId="0">'ORÇAMENTO ALTERADO (2)'!$1:$16</definedName>
    <definedName name="wrn.Cronograma." hidden="1">{#N/A,#N/A,FALSE,"Cronograma";#N/A,#N/A,FALSE,"Cronogr. 2"}</definedName>
    <definedName name="wrn.GERAL." hidden="1">{#N/A,#N/A,FALSE,"ET-CAPA";#N/A,#N/A,FALSE,"ET-PAG1";#N/A,#N/A,FALSE,"ET-PAG2";#N/A,#N/A,FALSE,"ET-PAG3";#N/A,#N/A,FALSE,"ET-PAG4";#N/A,#N/A,FALSE,"ET-PAG5"}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61" i="110" l="1"/>
  <c r="I75" i="112"/>
  <c r="I19" i="112"/>
  <c r="I20" i="112"/>
  <c r="I25" i="112"/>
  <c r="I26" i="112"/>
  <c r="I27" i="112"/>
  <c r="I29" i="112"/>
  <c r="I30" i="112"/>
  <c r="I31" i="112"/>
  <c r="I36" i="112"/>
  <c r="I37" i="112"/>
  <c r="I38" i="112"/>
  <c r="I39" i="112"/>
  <c r="I40" i="112"/>
  <c r="I41" i="112"/>
  <c r="I43" i="112"/>
  <c r="I44" i="112"/>
  <c r="I45" i="112"/>
  <c r="I46" i="112"/>
  <c r="I47" i="112"/>
  <c r="I48" i="112"/>
  <c r="I50" i="112"/>
  <c r="I51" i="112"/>
  <c r="I52" i="112"/>
  <c r="I53" i="112"/>
  <c r="I58" i="112"/>
  <c r="I59" i="112"/>
  <c r="I60" i="112"/>
  <c r="I61" i="112"/>
  <c r="I63" i="112"/>
  <c r="I64" i="112"/>
  <c r="I65" i="112"/>
  <c r="I66" i="112"/>
  <c r="I71" i="112"/>
  <c r="I73" i="112"/>
  <c r="I74" i="112"/>
  <c r="I76" i="112"/>
  <c r="I78" i="112"/>
  <c r="I83" i="112"/>
  <c r="I84" i="112"/>
  <c r="I85" i="112"/>
  <c r="I86" i="112"/>
  <c r="I87" i="112"/>
  <c r="I88" i="112"/>
  <c r="I90" i="112"/>
  <c r="I91" i="112"/>
  <c r="I92" i="112"/>
  <c r="I94" i="112"/>
  <c r="I95" i="112"/>
  <c r="I96" i="112"/>
  <c r="I97" i="112"/>
  <c r="I98" i="112"/>
  <c r="I100" i="112"/>
  <c r="I102" i="112"/>
  <c r="I103" i="112"/>
  <c r="I104" i="112"/>
  <c r="I105" i="112"/>
  <c r="I106" i="112"/>
  <c r="I107" i="112"/>
  <c r="I108" i="112"/>
  <c r="I109" i="112"/>
  <c r="I110" i="112"/>
  <c r="I111" i="112"/>
  <c r="I112" i="112"/>
  <c r="I113" i="112"/>
  <c r="I114" i="112"/>
  <c r="I116" i="112"/>
  <c r="I117" i="112"/>
  <c r="I119" i="112"/>
  <c r="I120" i="112"/>
  <c r="I121" i="112"/>
  <c r="I122" i="112"/>
  <c r="I126" i="112"/>
  <c r="I127" i="112"/>
  <c r="I128" i="112"/>
  <c r="I129" i="112"/>
  <c r="I130" i="112"/>
  <c r="I131" i="112"/>
  <c r="I135" i="112"/>
  <c r="I136" i="112"/>
  <c r="I137" i="112"/>
  <c r="I138" i="112"/>
  <c r="I139" i="112"/>
  <c r="I140" i="112"/>
  <c r="I141" i="112"/>
  <c r="I142" i="112"/>
  <c r="I143" i="112"/>
  <c r="I144" i="112"/>
  <c r="I145" i="112"/>
  <c r="I146" i="112"/>
  <c r="I151" i="112"/>
  <c r="I152" i="112"/>
  <c r="I153" i="112"/>
  <c r="I154" i="112"/>
  <c r="I155" i="112"/>
  <c r="I156" i="112"/>
  <c r="I157" i="112"/>
  <c r="I158" i="112"/>
  <c r="I159" i="112"/>
  <c r="I160" i="112"/>
  <c r="I161" i="112"/>
  <c r="I162" i="112"/>
  <c r="I164" i="112"/>
  <c r="I165" i="112"/>
  <c r="I166" i="112"/>
  <c r="I167" i="112"/>
  <c r="I168" i="112"/>
  <c r="I169" i="112"/>
  <c r="I170" i="112"/>
  <c r="I171" i="112"/>
  <c r="I175" i="112"/>
  <c r="I176" i="112"/>
  <c r="I177" i="112"/>
  <c r="I178" i="112"/>
  <c r="I179" i="112"/>
  <c r="I180" i="112"/>
  <c r="I185" i="112"/>
  <c r="I186" i="112"/>
  <c r="I187" i="112"/>
  <c r="I188" i="112"/>
  <c r="I189" i="112"/>
  <c r="I190" i="112"/>
  <c r="I191" i="112"/>
  <c r="I192" i="112"/>
  <c r="I193" i="112"/>
  <c r="I194" i="112"/>
  <c r="I195" i="112"/>
  <c r="I196" i="112"/>
  <c r="I197" i="112"/>
  <c r="I198" i="112"/>
  <c r="I199" i="112"/>
  <c r="I200" i="112"/>
  <c r="I201" i="112"/>
  <c r="I202" i="112"/>
  <c r="I203" i="112"/>
  <c r="I204" i="112"/>
  <c r="I205" i="112"/>
  <c r="I206" i="112"/>
  <c r="I207" i="112"/>
  <c r="I208" i="112"/>
  <c r="I209" i="112"/>
  <c r="I210" i="112"/>
  <c r="I211" i="112"/>
  <c r="I212" i="112"/>
  <c r="I213" i="112"/>
  <c r="I214" i="112"/>
  <c r="I215" i="112"/>
  <c r="I216" i="112"/>
  <c r="I217" i="112"/>
  <c r="I218" i="112"/>
  <c r="I219" i="112"/>
  <c r="I220" i="112"/>
  <c r="I221" i="112"/>
  <c r="I222" i="112"/>
  <c r="I223" i="112"/>
  <c r="I224" i="112"/>
  <c r="I225" i="112"/>
  <c r="I226" i="112"/>
  <c r="I227" i="112"/>
  <c r="I228" i="112"/>
  <c r="I229" i="112"/>
  <c r="I230" i="112"/>
  <c r="I231" i="112"/>
  <c r="I233" i="112"/>
  <c r="I234" i="112"/>
  <c r="I235" i="112"/>
  <c r="I236" i="112"/>
  <c r="I237" i="112"/>
  <c r="I238" i="112"/>
  <c r="I239" i="112"/>
  <c r="I240" i="112"/>
  <c r="I245" i="112"/>
  <c r="I246" i="112"/>
  <c r="I247" i="112"/>
  <c r="I248" i="112"/>
  <c r="I250" i="112"/>
  <c r="I251" i="112"/>
  <c r="I255" i="112"/>
  <c r="I256" i="112"/>
  <c r="I257" i="112"/>
  <c r="I258" i="112"/>
  <c r="I259" i="112"/>
  <c r="I260" i="112"/>
  <c r="I261" i="112"/>
  <c r="I262" i="112"/>
  <c r="I263" i="112"/>
  <c r="I264" i="112"/>
  <c r="I268" i="112"/>
  <c r="I269" i="112"/>
  <c r="I270" i="112"/>
  <c r="I271" i="112"/>
  <c r="I272" i="112"/>
  <c r="I273" i="112"/>
  <c r="I274" i="112"/>
  <c r="I275" i="112"/>
  <c r="I276" i="112"/>
  <c r="I277" i="112"/>
  <c r="I278" i="112"/>
  <c r="I279" i="112"/>
  <c r="I280" i="112"/>
  <c r="I281" i="112"/>
  <c r="I282" i="112"/>
  <c r="I283" i="112"/>
  <c r="I284" i="112"/>
  <c r="I285" i="112"/>
  <c r="I286" i="112"/>
  <c r="I287" i="112"/>
  <c r="I288" i="112"/>
  <c r="I289" i="112"/>
  <c r="I290" i="112"/>
  <c r="I291" i="112"/>
  <c r="I292" i="112"/>
  <c r="I293" i="112"/>
  <c r="I294" i="112"/>
  <c r="I295" i="112"/>
  <c r="I296" i="112"/>
  <c r="I297" i="112"/>
  <c r="I298" i="112"/>
  <c r="I302" i="112"/>
  <c r="I303" i="112"/>
  <c r="I304" i="112"/>
  <c r="I305" i="112"/>
  <c r="I306" i="112"/>
  <c r="I307" i="112"/>
  <c r="I308" i="112"/>
  <c r="I309" i="112"/>
  <c r="I310" i="112"/>
  <c r="I311" i="112"/>
  <c r="I312" i="112"/>
  <c r="I313" i="112"/>
  <c r="I314" i="112"/>
  <c r="I315" i="112"/>
  <c r="I316" i="112"/>
  <c r="I317" i="112"/>
  <c r="I318" i="112"/>
  <c r="I319" i="112"/>
  <c r="I320" i="112"/>
  <c r="I321" i="112"/>
  <c r="I322" i="112"/>
  <c r="I326" i="112"/>
  <c r="I327" i="112"/>
  <c r="I328" i="112"/>
  <c r="I329" i="112"/>
  <c r="I330" i="112"/>
  <c r="I331" i="112"/>
  <c r="I332" i="112"/>
  <c r="I333" i="112"/>
  <c r="I334" i="112"/>
  <c r="I335" i="112"/>
  <c r="I336" i="112"/>
  <c r="I337" i="112"/>
  <c r="I338" i="112"/>
  <c r="I339" i="112"/>
  <c r="I340" i="112"/>
  <c r="I341" i="112"/>
  <c r="I342" i="112"/>
  <c r="I343" i="112"/>
  <c r="I344" i="112"/>
  <c r="I345" i="112"/>
  <c r="I346" i="112"/>
  <c r="I347" i="112"/>
  <c r="I348" i="112"/>
  <c r="I349" i="112"/>
  <c r="I350" i="112"/>
  <c r="I351" i="112"/>
  <c r="I352" i="112"/>
  <c r="I353" i="112"/>
  <c r="I354" i="112"/>
  <c r="I359" i="112"/>
  <c r="I360" i="112"/>
  <c r="I361" i="112"/>
  <c r="I362" i="112"/>
  <c r="I363" i="112"/>
  <c r="I365" i="112"/>
  <c r="I366" i="112"/>
  <c r="I367" i="112"/>
  <c r="I368" i="112"/>
  <c r="I369" i="112"/>
  <c r="I370" i="112"/>
  <c r="I371" i="112"/>
  <c r="I372" i="112"/>
  <c r="I373" i="112"/>
  <c r="I374" i="112"/>
  <c r="I375" i="112"/>
  <c r="I377" i="112"/>
  <c r="I378" i="112"/>
  <c r="I379" i="112"/>
  <c r="I380" i="112"/>
  <c r="I381" i="112"/>
  <c r="I382" i="112"/>
  <c r="I383" i="112"/>
  <c r="I384" i="112"/>
  <c r="I386" i="112"/>
  <c r="I387" i="112"/>
  <c r="I388" i="112"/>
  <c r="I389" i="112"/>
  <c r="I390" i="112"/>
  <c r="I391" i="112"/>
  <c r="I392" i="112"/>
  <c r="I394" i="112"/>
  <c r="I395" i="112"/>
  <c r="I396" i="112"/>
  <c r="I397" i="112"/>
  <c r="I398" i="112"/>
  <c r="I399" i="112"/>
  <c r="I401" i="112"/>
  <c r="I402" i="112"/>
  <c r="I403" i="112"/>
  <c r="I404" i="112"/>
  <c r="I405" i="112"/>
  <c r="I406" i="112"/>
  <c r="I407" i="112"/>
  <c r="I408" i="112"/>
  <c r="I409" i="112"/>
  <c r="I410" i="112"/>
  <c r="I411" i="112"/>
  <c r="I415" i="112"/>
  <c r="I416" i="112"/>
  <c r="I417" i="112"/>
  <c r="I418" i="112"/>
  <c r="I423" i="112"/>
  <c r="I424" i="112"/>
  <c r="I425" i="112"/>
  <c r="I426" i="112"/>
  <c r="I427" i="112"/>
  <c r="I428" i="112"/>
  <c r="I429" i="112"/>
  <c r="I430" i="112"/>
  <c r="I431" i="112"/>
  <c r="I432" i="112"/>
  <c r="I433" i="112"/>
  <c r="I435" i="112"/>
  <c r="I436" i="112"/>
  <c r="I438" i="112"/>
  <c r="I440" i="112"/>
  <c r="I441" i="112"/>
  <c r="I442" i="112"/>
  <c r="I444" i="112"/>
  <c r="I445" i="112"/>
  <c r="I447" i="112"/>
  <c r="I448" i="112"/>
  <c r="I449" i="112"/>
  <c r="I450" i="112"/>
  <c r="I454" i="112"/>
  <c r="I455" i="112"/>
  <c r="I456" i="112"/>
  <c r="I457" i="112"/>
  <c r="I461" i="112"/>
  <c r="I462" i="112"/>
  <c r="I463" i="112"/>
  <c r="I464" i="112"/>
  <c r="I465" i="112"/>
  <c r="I466" i="112"/>
  <c r="I467" i="112"/>
  <c r="I468" i="112"/>
  <c r="I469" i="112"/>
  <c r="I470" i="112"/>
  <c r="I475" i="112"/>
  <c r="I476" i="112"/>
  <c r="I477" i="112"/>
  <c r="I478" i="112"/>
  <c r="I479" i="112"/>
  <c r="I480" i="112"/>
  <c r="I481" i="112"/>
  <c r="I483" i="112"/>
  <c r="I484" i="112"/>
  <c r="I485" i="112"/>
  <c r="I486" i="112"/>
  <c r="I487" i="112"/>
  <c r="I488" i="112"/>
  <c r="I489" i="112"/>
  <c r="I490" i="112"/>
  <c r="I491" i="112"/>
  <c r="I492" i="112"/>
  <c r="I493" i="112"/>
  <c r="I498" i="112"/>
  <c r="I494" i="112"/>
  <c r="C26" i="110" l="1"/>
  <c r="G27" i="110" s="1"/>
  <c r="AB498" i="112" l="1"/>
  <c r="AB484" i="112"/>
  <c r="AB485" i="112"/>
  <c r="AB486" i="112"/>
  <c r="AB487" i="112"/>
  <c r="AB488" i="112"/>
  <c r="AB489" i="112"/>
  <c r="AB490" i="112"/>
  <c r="AB491" i="112"/>
  <c r="AB492" i="112"/>
  <c r="AB493" i="112"/>
  <c r="AB494" i="112"/>
  <c r="AB483" i="112"/>
  <c r="AB476" i="112"/>
  <c r="AB477" i="112"/>
  <c r="AB478" i="112"/>
  <c r="AB479" i="112"/>
  <c r="AB480" i="112"/>
  <c r="AB481" i="112"/>
  <c r="AB475" i="112"/>
  <c r="AB462" i="112"/>
  <c r="AB463" i="112"/>
  <c r="AB464" i="112"/>
  <c r="AB465" i="112"/>
  <c r="AB466" i="112"/>
  <c r="AB467" i="112"/>
  <c r="AB468" i="112"/>
  <c r="AB469" i="112"/>
  <c r="AB470" i="112"/>
  <c r="AB461" i="112"/>
  <c r="AB455" i="112"/>
  <c r="AB456" i="112"/>
  <c r="AB457" i="112"/>
  <c r="AB454" i="112"/>
  <c r="AB448" i="112"/>
  <c r="AB449" i="112"/>
  <c r="AB450" i="112"/>
  <c r="AB447" i="112"/>
  <c r="AB445" i="112"/>
  <c r="AB444" i="112"/>
  <c r="AB442" i="112"/>
  <c r="AB441" i="112"/>
  <c r="AB440" i="112"/>
  <c r="AB438" i="112"/>
  <c r="AB436" i="112"/>
  <c r="AB435" i="112"/>
  <c r="AB424" i="112"/>
  <c r="AB425" i="112"/>
  <c r="AB426" i="112"/>
  <c r="AB427" i="112"/>
  <c r="AB428" i="112"/>
  <c r="AB429" i="112"/>
  <c r="AB430" i="112"/>
  <c r="AB431" i="112"/>
  <c r="AB432" i="112"/>
  <c r="AB433" i="112"/>
  <c r="AB423" i="112"/>
  <c r="AB416" i="112"/>
  <c r="AB417" i="112"/>
  <c r="AB418" i="112"/>
  <c r="AB415" i="112"/>
  <c r="AB402" i="112"/>
  <c r="AB403" i="112"/>
  <c r="AB404" i="112"/>
  <c r="AB405" i="112"/>
  <c r="AB406" i="112"/>
  <c r="AB407" i="112"/>
  <c r="AB408" i="112"/>
  <c r="AB409" i="112"/>
  <c r="AB410" i="112"/>
  <c r="AB411" i="112"/>
  <c r="AB401" i="112"/>
  <c r="AB395" i="112"/>
  <c r="AB396" i="112"/>
  <c r="AB397" i="112"/>
  <c r="AB398" i="112"/>
  <c r="AB399" i="112"/>
  <c r="AB394" i="112"/>
  <c r="AB387" i="112"/>
  <c r="AB388" i="112"/>
  <c r="AB389" i="112"/>
  <c r="AB390" i="112"/>
  <c r="AB391" i="112"/>
  <c r="AB392" i="112"/>
  <c r="AB386" i="112"/>
  <c r="AB378" i="112"/>
  <c r="AB379" i="112"/>
  <c r="AB380" i="112"/>
  <c r="AB381" i="112"/>
  <c r="AB382" i="112"/>
  <c r="AB383" i="112"/>
  <c r="AB384" i="112"/>
  <c r="AB377" i="112"/>
  <c r="AB366" i="112"/>
  <c r="AB367" i="112"/>
  <c r="AB368" i="112"/>
  <c r="AB369" i="112"/>
  <c r="AB370" i="112"/>
  <c r="AB371" i="112"/>
  <c r="AB372" i="112"/>
  <c r="AB373" i="112"/>
  <c r="AB374" i="112"/>
  <c r="AB375" i="112"/>
  <c r="AB365" i="112"/>
  <c r="AB360" i="112"/>
  <c r="AB361" i="112"/>
  <c r="AB362" i="112"/>
  <c r="AB363" i="112"/>
  <c r="AB359" i="112"/>
  <c r="AB327" i="112"/>
  <c r="AB328" i="112"/>
  <c r="AB329" i="112"/>
  <c r="AB330" i="112"/>
  <c r="AB331" i="112"/>
  <c r="AB332" i="112"/>
  <c r="AB333" i="112"/>
  <c r="AB334" i="112"/>
  <c r="AB335" i="112"/>
  <c r="AB336" i="112"/>
  <c r="AB337" i="112"/>
  <c r="AB338" i="112"/>
  <c r="AB339" i="112"/>
  <c r="AB340" i="112"/>
  <c r="AB341" i="112"/>
  <c r="AB342" i="112"/>
  <c r="AB343" i="112"/>
  <c r="AB344" i="112"/>
  <c r="AB345" i="112"/>
  <c r="AB346" i="112"/>
  <c r="AB347" i="112"/>
  <c r="AB348" i="112"/>
  <c r="AB349" i="112"/>
  <c r="AB350" i="112"/>
  <c r="AB351" i="112"/>
  <c r="AB352" i="112"/>
  <c r="AB353" i="112"/>
  <c r="AB354" i="112"/>
  <c r="AB326" i="112"/>
  <c r="AB303" i="112"/>
  <c r="AB304" i="112"/>
  <c r="AB305" i="112"/>
  <c r="AB306" i="112"/>
  <c r="AB307" i="112"/>
  <c r="AB308" i="112"/>
  <c r="AB309" i="112"/>
  <c r="AB310" i="112"/>
  <c r="AB311" i="112"/>
  <c r="AB312" i="112"/>
  <c r="AB313" i="112"/>
  <c r="AB314" i="112"/>
  <c r="AB315" i="112"/>
  <c r="AB316" i="112"/>
  <c r="AB317" i="112"/>
  <c r="AB318" i="112"/>
  <c r="AB319" i="112"/>
  <c r="AB320" i="112"/>
  <c r="AB321" i="112"/>
  <c r="AB322" i="112"/>
  <c r="AB302" i="112"/>
  <c r="AB269" i="112"/>
  <c r="AB270" i="112"/>
  <c r="AB271" i="112"/>
  <c r="AB272" i="112"/>
  <c r="AB273" i="112"/>
  <c r="AB274" i="112"/>
  <c r="AB275" i="112"/>
  <c r="AB276" i="112"/>
  <c r="AB277" i="112"/>
  <c r="AB278" i="112"/>
  <c r="AB279" i="112"/>
  <c r="AB280" i="112"/>
  <c r="AB281" i="112"/>
  <c r="AB282" i="112"/>
  <c r="AB283" i="112"/>
  <c r="AB284" i="112"/>
  <c r="AB285" i="112"/>
  <c r="AB286" i="112"/>
  <c r="AB287" i="112"/>
  <c r="AB288" i="112"/>
  <c r="AB289" i="112"/>
  <c r="AB290" i="112"/>
  <c r="AB291" i="112"/>
  <c r="AB292" i="112"/>
  <c r="AB293" i="112"/>
  <c r="AB294" i="112"/>
  <c r="AB295" i="112"/>
  <c r="AB296" i="112"/>
  <c r="AB297" i="112"/>
  <c r="AB298" i="112"/>
  <c r="AB268" i="112"/>
  <c r="AB256" i="112"/>
  <c r="AB257" i="112"/>
  <c r="AB258" i="112"/>
  <c r="AB259" i="112"/>
  <c r="AB260" i="112"/>
  <c r="AB261" i="112"/>
  <c r="AB262" i="112"/>
  <c r="AB263" i="112"/>
  <c r="AB264" i="112"/>
  <c r="AB255" i="112"/>
  <c r="AB251" i="112"/>
  <c r="AB250" i="112"/>
  <c r="AB246" i="112"/>
  <c r="AB247" i="112"/>
  <c r="AB248" i="112"/>
  <c r="AB245" i="112"/>
  <c r="AB234" i="112"/>
  <c r="AB235" i="112"/>
  <c r="AB236" i="112"/>
  <c r="AB237" i="112"/>
  <c r="AB238" i="112"/>
  <c r="AB239" i="112"/>
  <c r="AB240" i="112"/>
  <c r="AB233" i="112"/>
  <c r="AB186" i="112"/>
  <c r="AB187" i="112"/>
  <c r="AB188" i="112"/>
  <c r="AB189" i="112"/>
  <c r="AB190" i="112"/>
  <c r="AB191" i="112"/>
  <c r="AB192" i="112"/>
  <c r="AB193" i="112"/>
  <c r="AB194" i="112"/>
  <c r="AB195" i="112"/>
  <c r="AB196" i="112"/>
  <c r="AB197" i="112"/>
  <c r="AB198" i="112"/>
  <c r="AB199" i="112"/>
  <c r="AB200" i="112"/>
  <c r="AB201" i="112"/>
  <c r="AB202" i="112"/>
  <c r="AB203" i="112"/>
  <c r="AB204" i="112"/>
  <c r="AB205" i="112"/>
  <c r="AB206" i="112"/>
  <c r="AB207" i="112"/>
  <c r="AB208" i="112"/>
  <c r="AB209" i="112"/>
  <c r="AB210" i="112"/>
  <c r="AB211" i="112"/>
  <c r="AB212" i="112"/>
  <c r="AB213" i="112"/>
  <c r="AB214" i="112"/>
  <c r="AB215" i="112"/>
  <c r="AB216" i="112"/>
  <c r="AB217" i="112"/>
  <c r="AB218" i="112"/>
  <c r="AB219" i="112"/>
  <c r="AB220" i="112"/>
  <c r="AB221" i="112"/>
  <c r="AB222" i="112"/>
  <c r="AB223" i="112"/>
  <c r="AB224" i="112"/>
  <c r="AB225" i="112"/>
  <c r="AB226" i="112"/>
  <c r="AB227" i="112"/>
  <c r="AB228" i="112"/>
  <c r="AB229" i="112"/>
  <c r="AB230" i="112"/>
  <c r="AB231" i="112"/>
  <c r="AB185" i="112"/>
  <c r="AB176" i="112"/>
  <c r="AB177" i="112"/>
  <c r="AB178" i="112"/>
  <c r="AB179" i="112"/>
  <c r="AB180" i="112"/>
  <c r="AB175" i="112"/>
  <c r="AB165" i="112"/>
  <c r="AB166" i="112"/>
  <c r="AB167" i="112"/>
  <c r="AB168" i="112"/>
  <c r="AB169" i="112"/>
  <c r="AB170" i="112"/>
  <c r="AB171" i="112"/>
  <c r="AB164" i="112"/>
  <c r="AB152" i="112"/>
  <c r="AB153" i="112"/>
  <c r="AB154" i="112"/>
  <c r="AB155" i="112"/>
  <c r="AB156" i="112"/>
  <c r="AB157" i="112"/>
  <c r="AB158" i="112"/>
  <c r="AB159" i="112"/>
  <c r="AB160" i="112"/>
  <c r="AB161" i="112"/>
  <c r="AB162" i="112"/>
  <c r="AB151" i="112"/>
  <c r="AB136" i="112"/>
  <c r="AB137" i="112"/>
  <c r="AB138" i="112"/>
  <c r="AB139" i="112"/>
  <c r="AB140" i="112"/>
  <c r="AB141" i="112"/>
  <c r="AB142" i="112"/>
  <c r="AB143" i="112"/>
  <c r="AB144" i="112"/>
  <c r="AB145" i="112"/>
  <c r="AB146" i="112"/>
  <c r="AB135" i="112"/>
  <c r="AB127" i="112"/>
  <c r="AB128" i="112"/>
  <c r="AB129" i="112"/>
  <c r="AB130" i="112"/>
  <c r="AB131" i="112"/>
  <c r="AB126" i="112"/>
  <c r="AB120" i="112"/>
  <c r="AB121" i="112"/>
  <c r="AB122" i="112"/>
  <c r="AB119" i="112"/>
  <c r="AB117" i="112"/>
  <c r="AB116" i="112"/>
  <c r="AB103" i="112"/>
  <c r="AB104" i="112"/>
  <c r="AB105" i="112"/>
  <c r="AB106" i="112"/>
  <c r="AB107" i="112"/>
  <c r="AB108" i="112"/>
  <c r="AB109" i="112"/>
  <c r="AB110" i="112"/>
  <c r="AB111" i="112"/>
  <c r="AB112" i="112"/>
  <c r="AB113" i="112"/>
  <c r="AB114" i="112"/>
  <c r="AB102" i="112"/>
  <c r="AB100" i="112"/>
  <c r="AB95" i="112"/>
  <c r="AB96" i="112"/>
  <c r="AB97" i="112"/>
  <c r="AB98" i="112"/>
  <c r="AB94" i="112"/>
  <c r="AB91" i="112"/>
  <c r="AB92" i="112"/>
  <c r="AB90" i="112"/>
  <c r="AB84" i="112"/>
  <c r="AB85" i="112"/>
  <c r="AB86" i="112"/>
  <c r="AB87" i="112"/>
  <c r="AB88" i="112"/>
  <c r="AB83" i="112"/>
  <c r="AB78" i="112"/>
  <c r="AB74" i="112"/>
  <c r="AB75" i="112"/>
  <c r="AB76" i="112"/>
  <c r="AB73" i="112"/>
  <c r="AB71" i="112"/>
  <c r="AB64" i="112"/>
  <c r="AB65" i="112"/>
  <c r="AB66" i="112"/>
  <c r="AB63" i="112"/>
  <c r="AB59" i="112"/>
  <c r="AB60" i="112"/>
  <c r="AB61" i="112"/>
  <c r="AB58" i="112"/>
  <c r="AB51" i="112"/>
  <c r="AB52" i="112"/>
  <c r="AB53" i="112"/>
  <c r="AB50" i="112"/>
  <c r="AB44" i="112"/>
  <c r="AB45" i="112"/>
  <c r="AB46" i="112"/>
  <c r="AB47" i="112"/>
  <c r="AB48" i="112"/>
  <c r="AB43" i="112"/>
  <c r="AB37" i="112"/>
  <c r="AB38" i="112"/>
  <c r="AB39" i="112"/>
  <c r="AB40" i="112"/>
  <c r="AB41" i="112"/>
  <c r="AB36" i="112"/>
  <c r="AB30" i="112"/>
  <c r="AB31" i="112"/>
  <c r="AB29" i="112"/>
  <c r="AB26" i="112"/>
  <c r="AB27" i="112"/>
  <c r="AB25" i="112"/>
  <c r="AB20" i="112"/>
  <c r="AB19" i="112"/>
  <c r="J91" i="112"/>
  <c r="J90" i="112"/>
  <c r="J75" i="112"/>
  <c r="J74" i="112"/>
  <c r="J73" i="112"/>
  <c r="J19" i="112"/>
  <c r="J103" i="112" l="1"/>
  <c r="J164" i="112"/>
  <c r="J231" i="112"/>
  <c r="J264" i="112"/>
  <c r="J402" i="112"/>
  <c r="J50" i="112"/>
  <c r="J136" i="112"/>
  <c r="J180" i="112"/>
  <c r="J196" i="112"/>
  <c r="J208" i="112"/>
  <c r="J220" i="112"/>
  <c r="J233" i="112"/>
  <c r="J319" i="112"/>
  <c r="J435" i="112"/>
  <c r="J486" i="112"/>
  <c r="J51" i="112"/>
  <c r="J71" i="112"/>
  <c r="J137" i="112"/>
  <c r="J166" i="112"/>
  <c r="J209" i="112"/>
  <c r="J221" i="112"/>
  <c r="J234" i="112"/>
  <c r="J251" i="112"/>
  <c r="J281" i="112"/>
  <c r="J38" i="112"/>
  <c r="J106" i="112"/>
  <c r="J120" i="112"/>
  <c r="J138" i="112"/>
  <c r="J154" i="112"/>
  <c r="J167" i="112"/>
  <c r="J186" i="112"/>
  <c r="J222" i="112"/>
  <c r="J235" i="112"/>
  <c r="J255" i="112"/>
  <c r="J270" i="112"/>
  <c r="J282" i="112"/>
  <c r="J294" i="112"/>
  <c r="J336" i="112"/>
  <c r="J391" i="112"/>
  <c r="J456" i="112"/>
  <c r="J475" i="112"/>
  <c r="J488" i="112"/>
  <c r="J107" i="112"/>
  <c r="J139" i="112"/>
  <c r="J187" i="112"/>
  <c r="J199" i="112"/>
  <c r="J211" i="112"/>
  <c r="J223" i="112"/>
  <c r="J236" i="112"/>
  <c r="J271" i="112"/>
  <c r="J310" i="112"/>
  <c r="J322" i="112"/>
  <c r="J425" i="112"/>
  <c r="J440" i="112"/>
  <c r="J476" i="112"/>
  <c r="J489" i="112"/>
  <c r="J58" i="112"/>
  <c r="J217" i="112"/>
  <c r="J263" i="112"/>
  <c r="J109" i="112"/>
  <c r="J145" i="112"/>
  <c r="J156" i="112"/>
  <c r="J41" i="112"/>
  <c r="J95" i="112"/>
  <c r="J157" i="112"/>
  <c r="J189" i="112"/>
  <c r="J201" i="112"/>
  <c r="J213" i="112"/>
  <c r="J225" i="112"/>
  <c r="J238" i="112"/>
  <c r="J285" i="112"/>
  <c r="J297" i="112"/>
  <c r="J339" i="112"/>
  <c r="J351" i="112"/>
  <c r="J368" i="112"/>
  <c r="J478" i="112"/>
  <c r="J491" i="112"/>
  <c r="J25" i="112"/>
  <c r="J43" i="112"/>
  <c r="J78" i="112"/>
  <c r="J190" i="112"/>
  <c r="J202" i="112"/>
  <c r="J214" i="112"/>
  <c r="J226" i="112"/>
  <c r="J239" i="112"/>
  <c r="J313" i="112"/>
  <c r="J428" i="112"/>
  <c r="J444" i="112"/>
  <c r="J479" i="112"/>
  <c r="J492" i="112"/>
  <c r="J26" i="112"/>
  <c r="J61" i="112"/>
  <c r="J203" i="112"/>
  <c r="J215" i="112"/>
  <c r="J227" i="112"/>
  <c r="J240" i="112"/>
  <c r="J275" i="112"/>
  <c r="J353" i="112"/>
  <c r="J493" i="112"/>
  <c r="J45" i="112"/>
  <c r="J84" i="112"/>
  <c r="J98" i="112"/>
  <c r="J112" i="112"/>
  <c r="J144" i="112"/>
  <c r="J192" i="112"/>
  <c r="J204" i="112"/>
  <c r="J245" i="112"/>
  <c r="J261" i="112"/>
  <c r="J288" i="112"/>
  <c r="J354" i="112"/>
  <c r="J411" i="112"/>
  <c r="J481" i="112"/>
  <c r="J494" i="112"/>
  <c r="J229" i="112"/>
  <c r="J304" i="112"/>
  <c r="J431" i="112"/>
  <c r="J448" i="112"/>
  <c r="J483" i="112"/>
  <c r="J498" i="112"/>
  <c r="J449" i="112"/>
  <c r="J467" i="112"/>
  <c r="J87" i="112"/>
  <c r="J291" i="112"/>
  <c r="J485" i="112"/>
  <c r="J205" i="112"/>
  <c r="J31" i="112"/>
  <c r="J116" i="112"/>
  <c r="J207" i="112"/>
  <c r="J65" i="112"/>
  <c r="J219" i="112"/>
  <c r="J104" i="112"/>
  <c r="J193" i="112"/>
  <c r="J195" i="112"/>
  <c r="J388" i="112"/>
  <c r="J88" i="112"/>
  <c r="J464" i="112"/>
  <c r="J141" i="112"/>
  <c r="J188" i="112"/>
  <c r="J335" i="112"/>
  <c r="J390" i="112"/>
  <c r="J381" i="112"/>
  <c r="J110" i="112"/>
  <c r="J284" i="112"/>
  <c r="J383" i="112"/>
  <c r="J159" i="112"/>
  <c r="J117" i="112"/>
  <c r="J194" i="112"/>
  <c r="J433" i="112"/>
  <c r="J176" i="112"/>
  <c r="J378" i="112"/>
  <c r="J278" i="112"/>
  <c r="J424" i="112"/>
  <c r="J63" i="112"/>
  <c r="J330" i="112"/>
  <c r="J333" i="112"/>
  <c r="J367" i="112"/>
  <c r="J417" i="112"/>
  <c r="J387" i="112"/>
  <c r="J210" i="112"/>
  <c r="J228" i="112"/>
  <c r="J262" i="112"/>
  <c r="J290" i="112"/>
  <c r="J365" i="112"/>
  <c r="J371" i="112"/>
  <c r="J36" i="112"/>
  <c r="J175" i="112"/>
  <c r="J361" i="112"/>
  <c r="J477" i="112"/>
  <c r="J465" i="112"/>
  <c r="J447" i="112"/>
  <c r="J442" i="112"/>
  <c r="J436" i="112"/>
  <c r="J426" i="112"/>
  <c r="J405" i="112"/>
  <c r="J394" i="112"/>
  <c r="J398" i="112"/>
  <c r="J380" i="112"/>
  <c r="J384" i="112"/>
  <c r="J374" i="112"/>
  <c r="J363" i="112"/>
  <c r="J360" i="112"/>
  <c r="J345" i="112"/>
  <c r="J341" i="112"/>
  <c r="J308" i="112"/>
  <c r="J311" i="112"/>
  <c r="J318" i="112"/>
  <c r="J305" i="112"/>
  <c r="J317" i="112"/>
  <c r="J276" i="112"/>
  <c r="J279" i="112"/>
  <c r="J296" i="112"/>
  <c r="J269" i="112"/>
  <c r="J272" i="112"/>
  <c r="J247" i="112"/>
  <c r="J248" i="112"/>
  <c r="J200" i="112"/>
  <c r="J168" i="112"/>
  <c r="J127" i="112"/>
  <c r="J126" i="112"/>
  <c r="J76" i="112"/>
  <c r="J52" i="112"/>
  <c r="J53" i="112"/>
  <c r="J40" i="112"/>
  <c r="J29" i="112"/>
  <c r="J46" i="112"/>
  <c r="J60" i="112"/>
  <c r="J113" i="112"/>
  <c r="J179" i="112"/>
  <c r="J257" i="112"/>
  <c r="J260" i="112"/>
  <c r="J287" i="112"/>
  <c r="J306" i="112"/>
  <c r="J329" i="112"/>
  <c r="J373" i="112"/>
  <c r="J407" i="112"/>
  <c r="J429" i="112"/>
  <c r="J461" i="112"/>
  <c r="J470" i="112"/>
  <c r="J20" i="112"/>
  <c r="J66" i="112"/>
  <c r="J130" i="112"/>
  <c r="J198" i="112"/>
  <c r="J216" i="112"/>
  <c r="J293" i="112"/>
  <c r="J295" i="112"/>
  <c r="J309" i="112"/>
  <c r="J314" i="112"/>
  <c r="J327" i="112"/>
  <c r="J397" i="112"/>
  <c r="J432" i="112"/>
  <c r="J468" i="112"/>
  <c r="J480" i="112"/>
  <c r="J121" i="112"/>
  <c r="J128" i="112"/>
  <c r="J169" i="112"/>
  <c r="J191" i="112"/>
  <c r="J321" i="112"/>
  <c r="J342" i="112"/>
  <c r="J350" i="112"/>
  <c r="J377" i="112"/>
  <c r="J395" i="112"/>
  <c r="J410" i="112"/>
  <c r="J427" i="112"/>
  <c r="J484" i="112"/>
  <c r="J59" i="112"/>
  <c r="J92" i="112"/>
  <c r="J178" i="112"/>
  <c r="J273" i="112"/>
  <c r="J348" i="112"/>
  <c r="J401" i="112"/>
  <c r="J408" i="112"/>
  <c r="J416" i="112"/>
  <c r="J430" i="112"/>
  <c r="J487" i="112"/>
  <c r="J39" i="112"/>
  <c r="J47" i="112"/>
  <c r="J96" i="112"/>
  <c r="J100" i="112"/>
  <c r="J140" i="112"/>
  <c r="J142" i="112"/>
  <c r="J258" i="112"/>
  <c r="J312" i="112"/>
  <c r="J441" i="112"/>
  <c r="J450" i="112"/>
  <c r="J462" i="112"/>
  <c r="J490" i="112"/>
  <c r="J85" i="112"/>
  <c r="J129" i="112"/>
  <c r="J37" i="112"/>
  <c r="J197" i="112"/>
  <c r="J259" i="112"/>
  <c r="J320" i="112"/>
  <c r="J404" i="112"/>
  <c r="J423" i="112"/>
  <c r="J445" i="112"/>
  <c r="J131" i="112"/>
  <c r="J135" i="112"/>
  <c r="J158" i="112"/>
  <c r="J185" i="112"/>
  <c r="J256" i="112"/>
  <c r="J302" i="112"/>
  <c r="J315" i="112"/>
  <c r="J370" i="112"/>
  <c r="J438" i="112"/>
  <c r="J27" i="112"/>
  <c r="J153" i="112"/>
  <c r="J170" i="112"/>
  <c r="J30" i="112"/>
  <c r="J143" i="112"/>
  <c r="J114" i="112"/>
  <c r="J146" i="112"/>
  <c r="J399" i="112"/>
  <c r="J44" i="112"/>
  <c r="J94" i="112"/>
  <c r="J119" i="112"/>
  <c r="J162" i="112"/>
  <c r="J64" i="112"/>
  <c r="J83" i="112"/>
  <c r="J97" i="112"/>
  <c r="J86" i="112"/>
  <c r="J102" i="112"/>
  <c r="J122" i="112"/>
  <c r="J177" i="112"/>
  <c r="J151" i="112"/>
  <c r="J283" i="112"/>
  <c r="J105" i="112"/>
  <c r="J108" i="112"/>
  <c r="J160" i="112"/>
  <c r="J48" i="112"/>
  <c r="J111" i="112"/>
  <c r="J250" i="112"/>
  <c r="J379" i="112"/>
  <c r="J389" i="112"/>
  <c r="J418" i="112"/>
  <c r="J268" i="112"/>
  <c r="J303" i="112"/>
  <c r="J155" i="112"/>
  <c r="J165" i="112"/>
  <c r="J206" i="112"/>
  <c r="J212" i="112"/>
  <c r="J218" i="112"/>
  <c r="J224" i="112"/>
  <c r="J230" i="112"/>
  <c r="J237" i="112"/>
  <c r="J246" i="112"/>
  <c r="J286" i="112"/>
  <c r="J316" i="112"/>
  <c r="J277" i="112"/>
  <c r="J372" i="112"/>
  <c r="J469" i="112"/>
  <c r="J289" i="112"/>
  <c r="J307" i="112"/>
  <c r="J152" i="112"/>
  <c r="J161" i="112"/>
  <c r="J171" i="112"/>
  <c r="J338" i="112"/>
  <c r="J409" i="112"/>
  <c r="J292" i="112"/>
  <c r="J326" i="112"/>
  <c r="J366" i="112"/>
  <c r="J455" i="112"/>
  <c r="J274" i="112"/>
  <c r="J280" i="112"/>
  <c r="J382" i="112"/>
  <c r="J359" i="112"/>
  <c r="J392" i="112"/>
  <c r="J403" i="112"/>
  <c r="J463" i="112"/>
  <c r="J375" i="112"/>
  <c r="J344" i="112"/>
  <c r="J415" i="112"/>
  <c r="J369" i="112"/>
  <c r="J332" i="112"/>
  <c r="J386" i="112"/>
  <c r="J396" i="112"/>
  <c r="J406" i="112"/>
  <c r="J466" i="112"/>
  <c r="J298" i="112"/>
  <c r="J347" i="112"/>
  <c r="J362" i="112"/>
  <c r="J328" i="112"/>
  <c r="J331" i="112"/>
  <c r="J334" i="112"/>
  <c r="J337" i="112"/>
  <c r="J340" i="112"/>
  <c r="J343" i="112"/>
  <c r="J346" i="112"/>
  <c r="J349" i="112"/>
  <c r="J352" i="112"/>
  <c r="J454" i="112"/>
  <c r="J457" i="112"/>
  <c r="J499" i="112" l="1"/>
  <c r="J497" i="112" s="1"/>
  <c r="C58" i="110" s="1"/>
  <c r="J172" i="112"/>
  <c r="J149" i="112" s="1"/>
  <c r="C30" i="110" s="1"/>
  <c r="J265" i="112"/>
  <c r="J254" i="112" s="1"/>
  <c r="C38" i="110" s="1"/>
  <c r="J79" i="112"/>
  <c r="J69" i="112" s="1"/>
  <c r="C20" i="110" s="1"/>
  <c r="J32" i="112"/>
  <c r="J23" i="112" s="1"/>
  <c r="C14" i="110" s="1"/>
  <c r="J147" i="112"/>
  <c r="J134" i="112" s="1"/>
  <c r="C28" i="110" s="1"/>
  <c r="J451" i="112"/>
  <c r="J421" i="112" s="1"/>
  <c r="C50" i="110" s="1"/>
  <c r="J67" i="112"/>
  <c r="J56" i="112" s="1"/>
  <c r="C18" i="110" s="1"/>
  <c r="J132" i="112"/>
  <c r="J125" i="112" s="1"/>
  <c r="C24" i="110" s="1"/>
  <c r="J495" i="112"/>
  <c r="J473" i="112" s="1"/>
  <c r="C56" i="110" s="1"/>
  <c r="J21" i="112"/>
  <c r="J18" i="112" s="1"/>
  <c r="J458" i="112"/>
  <c r="J453" i="112" s="1"/>
  <c r="C52" i="110" s="1"/>
  <c r="J419" i="112"/>
  <c r="J414" i="112" s="1"/>
  <c r="C48" i="110" s="1"/>
  <c r="J123" i="112"/>
  <c r="J81" i="112" s="1"/>
  <c r="C22" i="110" s="1"/>
  <c r="J299" i="112"/>
  <c r="J267" i="112" s="1"/>
  <c r="C40" i="110" s="1"/>
  <c r="J471" i="112"/>
  <c r="J460" i="112" s="1"/>
  <c r="C54" i="110" s="1"/>
  <c r="J181" i="112"/>
  <c r="J174" i="112" s="1"/>
  <c r="C32" i="110" s="1"/>
  <c r="J54" i="112"/>
  <c r="J34" i="112" s="1"/>
  <c r="C16" i="110" s="1"/>
  <c r="J355" i="112"/>
  <c r="J325" i="112" s="1"/>
  <c r="C44" i="110" s="1"/>
  <c r="J252" i="112"/>
  <c r="J243" i="112" s="1"/>
  <c r="C36" i="110" s="1"/>
  <c r="J323" i="112"/>
  <c r="J301" i="112" s="1"/>
  <c r="C42" i="110" s="1"/>
  <c r="J241" i="112"/>
  <c r="J183" i="112" s="1"/>
  <c r="C34" i="110" s="1"/>
  <c r="J412" i="112"/>
  <c r="J357" i="112" s="1"/>
  <c r="C46" i="110" s="1"/>
  <c r="E21" i="110" l="1"/>
  <c r="F21" i="110"/>
  <c r="G21" i="110"/>
  <c r="F29" i="110"/>
  <c r="H29" i="110"/>
  <c r="G29" i="110"/>
  <c r="E29" i="110"/>
  <c r="E19" i="110"/>
  <c r="F19" i="110"/>
  <c r="C12" i="110"/>
  <c r="J501" i="112"/>
  <c r="L57" i="110"/>
  <c r="K57" i="110"/>
  <c r="F57" i="110"/>
  <c r="E57" i="110"/>
  <c r="L55" i="110"/>
  <c r="K55" i="110"/>
  <c r="G55" i="110"/>
  <c r="F55" i="110"/>
  <c r="K45" i="110"/>
  <c r="J45" i="110"/>
  <c r="I45" i="110"/>
  <c r="H45" i="110"/>
  <c r="K41" i="110"/>
  <c r="J41" i="110"/>
  <c r="K39" i="110"/>
  <c r="J39" i="110"/>
  <c r="I39" i="110"/>
  <c r="H39" i="110"/>
  <c r="G39" i="110"/>
  <c r="K37" i="110"/>
  <c r="J37" i="110"/>
  <c r="I37" i="110"/>
  <c r="L33" i="110"/>
  <c r="K33" i="110"/>
  <c r="J33" i="110"/>
  <c r="J29" i="110"/>
  <c r="I29" i="110"/>
  <c r="H25" i="110"/>
  <c r="G25" i="110"/>
  <c r="F25" i="110"/>
  <c r="F17" i="110"/>
  <c r="E17" i="110"/>
  <c r="F15" i="110"/>
  <c r="E15" i="110"/>
  <c r="C61" i="110" l="1"/>
  <c r="D12" i="110" s="1"/>
  <c r="L59" i="110"/>
  <c r="D27" i="110" l="1"/>
  <c r="D26" i="110"/>
  <c r="D58" i="110"/>
  <c r="D32" i="110"/>
  <c r="D36" i="110"/>
  <c r="D30" i="110"/>
  <c r="D16" i="110"/>
  <c r="D50" i="110"/>
  <c r="D18" i="110"/>
  <c r="D24" i="110"/>
  <c r="D38" i="110"/>
  <c r="D28" i="110"/>
  <c r="D14" i="110"/>
  <c r="D56" i="110"/>
  <c r="D20" i="110"/>
  <c r="D46" i="110"/>
  <c r="D54" i="110"/>
  <c r="D44" i="110"/>
  <c r="D34" i="110"/>
  <c r="D52" i="110"/>
  <c r="D40" i="110"/>
  <c r="D42" i="110"/>
  <c r="D48" i="110"/>
  <c r="D22" i="110"/>
  <c r="K59" i="110"/>
  <c r="L51" i="110"/>
  <c r="E13" i="110"/>
  <c r="E61" i="110" s="1"/>
  <c r="D61" i="110" l="1"/>
  <c r="E64" i="110"/>
  <c r="E62" i="110"/>
  <c r="E63" i="110" s="1"/>
  <c r="K43" i="110"/>
  <c r="K51" i="110"/>
  <c r="H21" i="110"/>
  <c r="H43" i="110" l="1"/>
  <c r="I43" i="110"/>
  <c r="H35" i="110"/>
  <c r="I47" i="110"/>
  <c r="I49" i="110"/>
  <c r="H49" i="110"/>
  <c r="L49" i="110"/>
  <c r="G31" i="110"/>
  <c r="J31" i="110"/>
  <c r="L31" i="110"/>
  <c r="I31" i="110"/>
  <c r="K31" i="110"/>
  <c r="H31" i="110"/>
  <c r="G47" i="110" l="1"/>
  <c r="H47" i="110"/>
  <c r="L47" i="110"/>
  <c r="K47" i="110"/>
  <c r="J35" i="110"/>
  <c r="I35" i="110"/>
  <c r="K35" i="110"/>
  <c r="F35" i="110"/>
  <c r="G35" i="110"/>
  <c r="J47" i="110"/>
  <c r="F47" i="110"/>
  <c r="F61" i="110" l="1"/>
  <c r="J23" i="110"/>
  <c r="J61" i="110" s="1"/>
  <c r="J62" i="110" s="1"/>
  <c r="F62" i="110" l="1"/>
  <c r="F63" i="110" s="1"/>
  <c r="F64" i="110"/>
  <c r="G64" i="110" s="1"/>
  <c r="G62" i="110"/>
  <c r="H23" i="110"/>
  <c r="H61" i="110" s="1"/>
  <c r="H62" i="110" s="1"/>
  <c r="I23" i="110"/>
  <c r="I61" i="110" s="1"/>
  <c r="I62" i="110" s="1"/>
  <c r="H64" i="110" l="1"/>
  <c r="I64" i="110" s="1"/>
  <c r="J64" i="110" s="1"/>
  <c r="G63" i="110"/>
  <c r="H63" i="110" s="1"/>
  <c r="I63" i="110" s="1"/>
  <c r="J63" i="110" s="1"/>
  <c r="L53" i="110"/>
  <c r="L61" i="110" s="1"/>
  <c r="L62" i="110" s="1"/>
  <c r="K53" i="110" l="1"/>
  <c r="K61" i="110" s="1"/>
  <c r="K62" i="110" l="1"/>
  <c r="K63" i="110" s="1"/>
  <c r="L63" i="110" s="1"/>
  <c r="K64" i="110"/>
  <c r="L64" i="110" s="1"/>
</calcChain>
</file>

<file path=xl/sharedStrings.xml><?xml version="1.0" encoding="utf-8"?>
<sst xmlns="http://schemas.openxmlformats.org/spreadsheetml/2006/main" count="1835" uniqueCount="948">
  <si>
    <t>C4623</t>
  </si>
  <si>
    <t>11.1</t>
  </si>
  <si>
    <t xml:space="preserve">Soleira em granito cinza andorinha, L=15cm, E=2cm </t>
  </si>
  <si>
    <t>MERCADO</t>
  </si>
  <si>
    <t xml:space="preserve">PINTURA </t>
  </si>
  <si>
    <t>12.1</t>
  </si>
  <si>
    <t>12.2</t>
  </si>
  <si>
    <t>Pintura em esmalte sintético 02 demãos em esquadrias de madeira</t>
  </si>
  <si>
    <t>13.2</t>
  </si>
  <si>
    <t>INSTALAÇÕES DE REDE ESTRUTURADA</t>
  </si>
  <si>
    <t>Patch Panel 19"  - 24 portas, Categoria 6</t>
  </si>
  <si>
    <t xml:space="preserve">un </t>
  </si>
  <si>
    <t xml:space="preserve">Guia de Cabos Vertical, fechado </t>
  </si>
  <si>
    <t>14.1</t>
  </si>
  <si>
    <t>TUBULAÇÕES E CONEXÕES DE PVC RÍGIDO</t>
  </si>
  <si>
    <t>14.2</t>
  </si>
  <si>
    <t>DRENAGEM DE ÁGUAS PLUVIAIS</t>
  </si>
  <si>
    <t>ACESSÓRIOS</t>
  </si>
  <si>
    <t>17.1</t>
  </si>
  <si>
    <t xml:space="preserve">LOUÇAS E METAIS </t>
  </si>
  <si>
    <t>SISTEMA DE PROTEÇÃO CONTRA DESCARGAS ATMOSFÉRICAS (SPDA)</t>
  </si>
  <si>
    <t>20.1</t>
  </si>
  <si>
    <t>21.1</t>
  </si>
  <si>
    <t>SERVIÇOS FINAIS</t>
  </si>
  <si>
    <t>Limpeza final da obra</t>
  </si>
  <si>
    <t>6.5</t>
  </si>
  <si>
    <t>VIDROS</t>
  </si>
  <si>
    <t>Peitoril em granito cinza, largura=17,00cm espessura variável e pingadeira</t>
  </si>
  <si>
    <t>CENTRO DE DISTRIBUIÇÃO</t>
  </si>
  <si>
    <t>ELETRODUTOS E ACESSÓRIOS</t>
  </si>
  <si>
    <t>CABOS E FIOS (CONDUTORES)</t>
  </si>
  <si>
    <t>ILUMINAÇÃO E TOMADAS</t>
  </si>
  <si>
    <t>Interruptor simples 10 A, completa</t>
  </si>
  <si>
    <t>Projetor com lâmpada de vapor metálico 150W</t>
  </si>
  <si>
    <t>EQUIPAMENTOS PASSIVOS</t>
  </si>
  <si>
    <t>CABOS EM PAR TRANÇADOS</t>
  </si>
  <si>
    <t>Cabo coaxial</t>
  </si>
  <si>
    <t>CABOS DE CONEXÃO</t>
  </si>
  <si>
    <t>TOMADAS</t>
  </si>
  <si>
    <t>CAIXAS E ACESSÓRIOS</t>
  </si>
  <si>
    <t xml:space="preserve">INSTALAÇÃO HIDRÁULICA </t>
  </si>
  <si>
    <t>TUBULAÇÕES E CONEXÕES DE PVC</t>
  </si>
  <si>
    <t xml:space="preserve">INSTALAÇÃO SANITÁRIA </t>
  </si>
  <si>
    <t>15.1</t>
  </si>
  <si>
    <t>15.2</t>
  </si>
  <si>
    <t>15.3</t>
  </si>
  <si>
    <t>15.5</t>
  </si>
  <si>
    <t>15.6</t>
  </si>
  <si>
    <t>15.7</t>
  </si>
  <si>
    <t>15.8</t>
  </si>
  <si>
    <t>15.9</t>
  </si>
  <si>
    <t>15.10</t>
  </si>
  <si>
    <t>15.11</t>
  </si>
  <si>
    <t>15.13</t>
  </si>
  <si>
    <t>15.14</t>
  </si>
  <si>
    <t>15.15</t>
  </si>
  <si>
    <t>15.16</t>
  </si>
  <si>
    <t>15.17</t>
  </si>
  <si>
    <t>un.</t>
  </si>
  <si>
    <t>Bancada em granito cinza andorinha - espessura 2cm, conforme projeto</t>
  </si>
  <si>
    <t>17.2</t>
  </si>
  <si>
    <t>17.3</t>
  </si>
  <si>
    <t>Custo TOTAL com BDI incluso</t>
  </si>
  <si>
    <t>Ministério da Educação</t>
  </si>
  <si>
    <t>ITEM</t>
  </si>
  <si>
    <t>CÓDIGO</t>
  </si>
  <si>
    <t>FONTE</t>
  </si>
  <si>
    <t>DESCRIÇÃO DOS SERVIÇOS</t>
  </si>
  <si>
    <t>UNID.</t>
  </si>
  <si>
    <t>QUANT.</t>
  </si>
  <si>
    <t>VALOR (R$)</t>
  </si>
  <si>
    <t>1.1</t>
  </si>
  <si>
    <t>un</t>
  </si>
  <si>
    <t>2.1</t>
  </si>
  <si>
    <t>3.1</t>
  </si>
  <si>
    <t>m³</t>
  </si>
  <si>
    <t>4.1</t>
  </si>
  <si>
    <t>SINAPI</t>
  </si>
  <si>
    <t>m²</t>
  </si>
  <si>
    <t>4.2</t>
  </si>
  <si>
    <t>5.1</t>
  </si>
  <si>
    <t xml:space="preserve">Escavação manual de valas em qualquer terreno exceto rocha até h=1,50 m </t>
  </si>
  <si>
    <t xml:space="preserve">Regularização e compactação do fundo de valas </t>
  </si>
  <si>
    <t xml:space="preserve">Reaterro apiloado de vala com material da obra  </t>
  </si>
  <si>
    <t>5.2</t>
  </si>
  <si>
    <t>kg</t>
  </si>
  <si>
    <t>6.1</t>
  </si>
  <si>
    <t>m</t>
  </si>
  <si>
    <t>3.2</t>
  </si>
  <si>
    <t>7.1</t>
  </si>
  <si>
    <t>7.2</t>
  </si>
  <si>
    <t>8.1</t>
  </si>
  <si>
    <t xml:space="preserve">SERVIÇOS PRELIMINARES </t>
  </si>
  <si>
    <t>Placa da obra - padrão Governo Federal</t>
  </si>
  <si>
    <t xml:space="preserve"> m²</t>
  </si>
  <si>
    <t>1.2</t>
  </si>
  <si>
    <t>SEINFRA</t>
  </si>
  <si>
    <t>2.2</t>
  </si>
  <si>
    <t xml:space="preserve">SUPERESTRUTURA </t>
  </si>
  <si>
    <t>ELEMENTOS VAZADOS</t>
  </si>
  <si>
    <t>ALVENARIA DE VEDAÇÃO</t>
  </si>
  <si>
    <t>Divisória de banheiros e sanitários em granito com espessura de 2cm polido assentado com argamassa traço 1:4</t>
  </si>
  <si>
    <t xml:space="preserve">ESQUADRIAS </t>
  </si>
  <si>
    <t>6.2</t>
  </si>
  <si>
    <t>9.1</t>
  </si>
  <si>
    <t>10.1</t>
  </si>
  <si>
    <t>10.2</t>
  </si>
  <si>
    <t>Concreto para Fundação fck=25MPa, incluindo preparo, lançamento, adensamento.</t>
  </si>
  <si>
    <t>Concreto Bombeado fck=25MPa, incluindo preparo, lançamento e adensamento.</t>
  </si>
  <si>
    <t>CONCRETO ARMADO - PILARES</t>
  </si>
  <si>
    <t>PORTAS DE MADEIRA</t>
  </si>
  <si>
    <t>Torneira para lavatório de mesa bica baixa Izy, código 1193.C37, Deca ou equivalente</t>
  </si>
  <si>
    <t>Cuba de Embutir Oval cor Branco Gelo, código L.37, DECA, ou equivalente, em bancada  ecomplementos (válvula, sifao e engate flexível cromados), exceto torneira.</t>
  </si>
  <si>
    <t xml:space="preserve">Chuveiro Maxi Ducha, LORENZETTI, com Mangueira plástica/desviador para duchas elétricas, cógigo 8010-A, LORENZETTI,  ou equivalente </t>
  </si>
  <si>
    <t>Torneira Acabamento para registro pequeno Linha Izy, código: 4900.C37.PQ, DECA ou equivalente (para chuveiros), Deca ou equivalente</t>
  </si>
  <si>
    <t>Cuba industrial 50x40 profundidade 30 – HIDRONOX, ou equivalente, com sifão em metal cromado 1.1/2x1.1/2", válvula em metal cromado tipo americana 3.1/2"x1.1/2" para pia - fornecimento e instalação</t>
  </si>
  <si>
    <t>Cuba Inox Embutir 40x34x17cm, cuba 3, básica aço inoxidável, com válvula, FRANKE, ou equivalente, com sifão em metal cromado 1.1/2x1.1/2", válvula em metal cromado tipo americana 3.1/2"x1.1/2" para pia - fornecimento e instalação</t>
  </si>
  <si>
    <t>Torneira para cozinha de mesa bica móvel Izy, código 1167.C37, DECA, ou equivalente</t>
  </si>
  <si>
    <t>Válvula esfera Ø 3/4" NPT 300</t>
  </si>
  <si>
    <t>Marcação no Piso - 1 x 1m para hidrante</t>
  </si>
  <si>
    <t>Armação aço CA-50, Diam. 6,3 (1/4) á 12,5mm(1/2) -Fornecimento/corte perda de 10%) / dobra / colocação.</t>
  </si>
  <si>
    <t>Armação de aço  CA-60 Diam. 3,4 a 6,0mm-Fornecimento/corte perda de 10%) / dobra / colocação.</t>
  </si>
  <si>
    <t>Encunhamento (aperto de alvenaria) em tijolo cerâmicos maciços 5x10x20cm 1 vez (esp. 20cm), assentamento c/ argamassa traço1:6 (cimento e areia)</t>
  </si>
  <si>
    <t>6.3</t>
  </si>
  <si>
    <t>6.4</t>
  </si>
  <si>
    <t>20.2</t>
  </si>
  <si>
    <t>20.3</t>
  </si>
  <si>
    <t>20.4</t>
  </si>
  <si>
    <t>21.2</t>
  </si>
  <si>
    <t>21.3</t>
  </si>
  <si>
    <t>PORTAS DE VIDRO - PV</t>
  </si>
  <si>
    <t>6.6</t>
  </si>
  <si>
    <t xml:space="preserve">JANELAS DE ALUMÍNIO - JA </t>
  </si>
  <si>
    <t>7.5</t>
  </si>
  <si>
    <t>22.1</t>
  </si>
  <si>
    <t>22.2</t>
  </si>
  <si>
    <t>PAVIMENTAÇÃO EXTERNA</t>
  </si>
  <si>
    <t>ESQUADRIA - GRADIL METÁLICO</t>
  </si>
  <si>
    <t>23.1</t>
  </si>
  <si>
    <t>17.4</t>
  </si>
  <si>
    <t>17.5</t>
  </si>
  <si>
    <t>17.6</t>
  </si>
  <si>
    <t>7.4</t>
  </si>
  <si>
    <t>FERRAGENS E ACESSÓRIOS</t>
  </si>
  <si>
    <t>Corte e reparo em cabeça de estaca</t>
  </si>
  <si>
    <t>FUNDAÇÃO DO CASTELO D'ÁGUA</t>
  </si>
  <si>
    <t xml:space="preserve">Piso cerâmico antiderrapante PEI V - 40 x 40 cm - incl. rejunte - conforme projeto </t>
  </si>
  <si>
    <t>73990/1</t>
  </si>
  <si>
    <t>74041/1</t>
  </si>
  <si>
    <t>74065/2</t>
  </si>
  <si>
    <t>74131/5</t>
  </si>
  <si>
    <t>74209/1</t>
  </si>
  <si>
    <t>MOVIMENTO DE TERRAS PARA FUNDAÇÕES</t>
  </si>
  <si>
    <t>FUNDAÇÕES</t>
  </si>
  <si>
    <t>SISTEMA DE VEDAÇÃO VERTICAL INTERNO E EXTERNO (PAREDES)</t>
  </si>
  <si>
    <t xml:space="preserve">SISTEMAS DE COBERTURA </t>
  </si>
  <si>
    <t>REVESTIMENTOS INTERNOS E EXTERNOS</t>
  </si>
  <si>
    <t>SERVIÇOS COMPLEMENTARES</t>
  </si>
  <si>
    <t>INSTALAÇÃO DE GÁS COMBUSTÍVEL</t>
  </si>
  <si>
    <t>SISTEMA DE PROTEÇÃO CONTRA INCÊNDIO</t>
  </si>
  <si>
    <t>SISTEMA DE EXAUSTÃO MECÂNICA</t>
  </si>
  <si>
    <t>CASTELO D'ÁGUA</t>
  </si>
  <si>
    <t xml:space="preserve">Subtotal </t>
  </si>
  <si>
    <t>3.3</t>
  </si>
  <si>
    <t>5.3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</si>
  <si>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</si>
  <si>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</si>
  <si>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</si>
  <si>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</si>
  <si>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</si>
  <si>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</si>
  <si>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</si>
  <si>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</si>
  <si>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</si>
  <si>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</si>
  <si>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</si>
  <si>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</si>
  <si>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15.12</t>
  </si>
  <si>
    <t>15.19</t>
  </si>
  <si>
    <t>15.20</t>
  </si>
  <si>
    <t>15.21</t>
  </si>
  <si>
    <t>16.1</t>
  </si>
  <si>
    <t>16.2</t>
  </si>
  <si>
    <t>16.3</t>
  </si>
  <si>
    <t>16.4</t>
  </si>
  <si>
    <t>16.5</t>
  </si>
  <si>
    <t>16.6</t>
  </si>
  <si>
    <t>16.7</t>
  </si>
  <si>
    <t>16.8</t>
  </si>
  <si>
    <t>18.1</t>
  </si>
  <si>
    <t>18.2</t>
  </si>
  <si>
    <t>18.3</t>
  </si>
  <si>
    <t>18.4</t>
  </si>
  <si>
    <t>INSTALAÇÕES DE CLIMATIZAÇÃO</t>
  </si>
  <si>
    <t>Grama batatais em placas</t>
  </si>
  <si>
    <t>PORTAS EM ALUMÍNIO</t>
  </si>
  <si>
    <t>Piso podotátil de alerta em borracha integrado 30x30cm, assentamento com argamassa (fornecimento e assentamento)</t>
  </si>
  <si>
    <t>Piso podotátil direcional em borracha integrado 30x30cm, assentamento com argamassa (fornecimento e assentamento)</t>
  </si>
  <si>
    <t>Piso tátil de alerta em placas pré-moldadas - 5MPa</t>
  </si>
  <si>
    <t>Piso tátil direcional em placas pré-moldadas - 5MPa</t>
  </si>
  <si>
    <t>74065/1</t>
  </si>
  <si>
    <t>Pintura em esmalte sintético 02 demãos em rodameio de madeira</t>
  </si>
  <si>
    <t>C2910</t>
  </si>
  <si>
    <t xml:space="preserve">Prateleiras e escaninhos em mdf </t>
  </si>
  <si>
    <t>Tela de nylon de proteção- fixada na esquadria</t>
  </si>
  <si>
    <t>Reboco para paredes internas, externas, pórticos, vigas e pérgolas, traço 1:4,5  - espessura 0,5 cm</t>
  </si>
  <si>
    <t>Rampa de acesso em concreto não estrutural</t>
  </si>
  <si>
    <t>C1869</t>
  </si>
  <si>
    <t>C0544</t>
  </si>
  <si>
    <t>C2045</t>
  </si>
  <si>
    <t>C0864</t>
  </si>
  <si>
    <t>C4642</t>
  </si>
  <si>
    <t>C4635</t>
  </si>
  <si>
    <t>74072/3</t>
  </si>
  <si>
    <t>DISJUNTORES</t>
  </si>
  <si>
    <t>74130/1</t>
  </si>
  <si>
    <t>74130/4</t>
  </si>
  <si>
    <t>74130/5</t>
  </si>
  <si>
    <t>74130/6</t>
  </si>
  <si>
    <t>74131/4</t>
  </si>
  <si>
    <t>74131/6</t>
  </si>
  <si>
    <t>74131/7</t>
  </si>
  <si>
    <t>73988/1</t>
  </si>
  <si>
    <t>73886/1</t>
  </si>
  <si>
    <t>74220/1</t>
  </si>
  <si>
    <t>Banheira Embutir em plástico tipo PVC, 77x45x20cm, Burigotto ou equivalente</t>
  </si>
  <si>
    <t>15.4</t>
  </si>
  <si>
    <t>Conjunto de mastros para bandeiras em tubo ferro galvanizado telescópico (alt= 7m (3mx2" + 4mx1 1/2")</t>
  </si>
  <si>
    <t>C4065</t>
  </si>
  <si>
    <t>19.2</t>
  </si>
  <si>
    <t>C0361</t>
  </si>
  <si>
    <t>14.17</t>
  </si>
  <si>
    <t>14.18</t>
  </si>
  <si>
    <t>Lastro de concreto magro, e=3,0 cm-reparo mecânico</t>
  </si>
  <si>
    <t>Bacia Convencional Studio Kids, código PI.16, para valvula de descarga, em louca branca,  assento plastico, anel de vedação, tubo pvc ligacao - fornecimento e instalacao, Deca ou equivalente</t>
  </si>
  <si>
    <t>Quadro de medição - fornecimento e instalação</t>
  </si>
  <si>
    <t>Roda meio em madeira (largura=10cm)</t>
  </si>
  <si>
    <t>Vidro liso temperado incolor, espessura 6mm- fornecimento e instalação</t>
  </si>
  <si>
    <t>Escada interna e externa tipo marinheiro, inclusive pintura</t>
  </si>
  <si>
    <t>Chapa de aço carbono de alta resistência a corrosão e de qualidade estrutural e solda interna e externa, para confecção do reservatorioconforme projeto</t>
  </si>
  <si>
    <t>Pintura em latex acrílico 02 demãos sobre paredes internas, externas</t>
  </si>
  <si>
    <t>Arandelas de sobrepor com 1 lâmpada fluorescente compacta de 60W</t>
  </si>
  <si>
    <t>Luminária de piso, com lâmpada vapor metálico 70W</t>
  </si>
  <si>
    <t>C4624</t>
  </si>
  <si>
    <t>14.19</t>
  </si>
  <si>
    <t>16.9</t>
  </si>
  <si>
    <t>16.10</t>
  </si>
  <si>
    <t>Placa de sinalização em pvc cod 1 - (348x348) Proibido fumar</t>
  </si>
  <si>
    <t>Placa de sinalização em pvc cod 6 - (348x348) Perigo Inflamável</t>
  </si>
  <si>
    <t>União 3/4" NPT 300</t>
  </si>
  <si>
    <t>Niple 3/4" NPT 300</t>
  </si>
  <si>
    <t>Tê redução 3/4"x1/2"</t>
  </si>
  <si>
    <t>Redução 1/2" x 1/4"</t>
  </si>
  <si>
    <t>Niple 1/2" NPT 300</t>
  </si>
  <si>
    <t xml:space="preserve">Luva de redução 3/4 x 1/2" </t>
  </si>
  <si>
    <t>Regulador 1º estagio com manometro</t>
  </si>
  <si>
    <t>Mangueira Flexivel</t>
  </si>
  <si>
    <t>Regulador 2º estágio com registro</t>
  </si>
  <si>
    <t>Luva de redução 1/4" x 1/2"</t>
  </si>
  <si>
    <t>Niple 1/4" NPT 300</t>
  </si>
  <si>
    <t>Joelho 1/2" NPT 300</t>
  </si>
  <si>
    <t>Manômetro NPT 1/4", 0 a 300 psi</t>
  </si>
  <si>
    <t>Abrigo para Central de GLP, em concreto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</si>
  <si>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</si>
  <si>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</si>
  <si>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</si>
  <si>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</si>
  <si>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</si>
  <si>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</si>
  <si>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</si>
  <si>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</si>
  <si>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16.20</t>
  </si>
  <si>
    <t>16.21</t>
  </si>
  <si>
    <t>16.22</t>
  </si>
  <si>
    <t>Envelopamento de concreto - 3cm</t>
  </si>
  <si>
    <t>C1250</t>
  </si>
  <si>
    <t>Marcação no Piso - 1 x 1m para extintor</t>
  </si>
  <si>
    <t>Revestimento cerâmico de paredes PEI IV- cerâmica 30 x 40 cm - incl. rejunte - conforme projeto - branca</t>
  </si>
  <si>
    <t>Revestimento cerâmico de paredes PEI IV - cerâmica 10 x 10 cm - incl. rejunte - conforme projeto - azul</t>
  </si>
  <si>
    <t>Revestimento cerâmico de paredes PEI IV - cerâmica 10 x 10 cm - incl. rejunte - conforme projeto - vermelho</t>
  </si>
  <si>
    <t>Revestimento cerâmico de paredes PEI IV - cerâmica 10 x 10 cm - incl. rejunte - conforme projeto - branco</t>
  </si>
  <si>
    <t>Pintura em latex PVA 02 demãos sobre teto</t>
  </si>
  <si>
    <t>Bancos de concreto</t>
  </si>
  <si>
    <t>Janela de Alumínio - JA-01, 70x125, completa conforme projeto de esquadrias - Guilhotina</t>
  </si>
  <si>
    <t>9.2</t>
  </si>
  <si>
    <t>Revestimento cerâmico de paredes PEI IV - cerâmica 10 x 10 cm - incl. rejunte - conforme projeto - amarelo</t>
  </si>
  <si>
    <t xml:space="preserve">IMPERMEABILIZAÇÃO </t>
  </si>
  <si>
    <t xml:space="preserve">Porta de Madeira - PM1 - 70x210, folha lisa com chapa metalica, incluso ferragens, conforme projeto de esquadrias </t>
  </si>
  <si>
    <t xml:space="preserve">Porta de Madeira - PM4 - 80x210, folha lisa com chapa metalica, incluso ferragens, conforme projeto de esquadrias </t>
  </si>
  <si>
    <t>Porta de Madeira - PM5 - 80x210, com barra e chapa metálica e visor, incluso ferragens, conforme projeto de esquadrias</t>
  </si>
  <si>
    <t>Porta de Madeira - PM3 - 80x210, barra e chapa metálica, incluso ferragens, conforme projeto de esquadrias</t>
  </si>
  <si>
    <t>Porta de Madeira - PM2 - 80x210, com veneziana, incluso ferragens, conforme projeto de esquadrias</t>
  </si>
  <si>
    <t>Janela de Alumínio - JA-06, 210x50, completa conforme projeto de esquadrias - Maxim-ar - incluso vidro liso incolor, espessura 6mm</t>
  </si>
  <si>
    <t>Janela de Alumínio - JA-07, 210x75, completa conforme projeto de esquadrias - Maxim-ar - incluso vidro liso incolor, espessura 6mm</t>
  </si>
  <si>
    <t>Janela de Alumínio - JA-08, 210x100, completa conforme projeto de esquadrias - Maxim-ar - incluso vidro liso incolor, espessura 6mm</t>
  </si>
  <si>
    <t>Janela de Alumínio - JA-09, 210x150, completa conforme projeto de esquadrias - Maxim-ar - incluso vidro liso incolor, espessura 6mm</t>
  </si>
  <si>
    <t>Janela de Alumínio - JA-11, 140x75, completa conforme projeto de esquadrias - Maxim-ar - incluso vidro liso incolor, espessura 6mm</t>
  </si>
  <si>
    <t>Janela de Alumínio - JA-12, 420x50, completa conforme projeto de esquadrias - Maxim-ar - incluso vidro liso incolor, espessura 6mm</t>
  </si>
  <si>
    <t>Banco e acabamento em granito</t>
  </si>
  <si>
    <t>C2285</t>
  </si>
  <si>
    <t>Rufo em chapa de aço galvanizado nr. 24, desenvolvimento 25 cm</t>
  </si>
  <si>
    <t>Forma de madeira comum para Fundações  - reaproveitamento 10X</t>
  </si>
  <si>
    <t>Forma de madeira comum para Fundções  - reaproveitamento 10X</t>
  </si>
  <si>
    <t>Armação aço CA-50, para 1,0 m³ de concreto</t>
  </si>
  <si>
    <t>Concreto fck=25MPa, incluindo preparo, lançamento e adensamento.</t>
  </si>
  <si>
    <t>Forma em chapa de madeira compensada plastificada- Pilares</t>
  </si>
  <si>
    <t>Cobogó de concreto (elemento vazado)  - (6x40x40cm) assentado com argamassa traço 1:4 (cimento, areia)</t>
  </si>
  <si>
    <t>7.3</t>
  </si>
  <si>
    <t>7.6</t>
  </si>
  <si>
    <t>Cumieeira em perfil ondulado de aço zincado</t>
  </si>
  <si>
    <t>Pingadeira (chapim) em concreto</t>
  </si>
  <si>
    <t xml:space="preserve">Camada regularizadora e=2,0cm </t>
  </si>
  <si>
    <t>Pintura de base epoxi sobre piso</t>
  </si>
  <si>
    <t xml:space="preserve">Piso cerâmico antiderrapante PEI V - 60 x 60 cm - incl. rejunte - conforme projeto </t>
  </si>
  <si>
    <t>Piso vinílico em manta e=2,0mm</t>
  </si>
  <si>
    <t xml:space="preserve">Soleira em granito cinza andorinha, L=17,5cm, E=2cm </t>
  </si>
  <si>
    <t xml:space="preserve">Soleira em granito cinza andorinha, L=30cm, E=2cm </t>
  </si>
  <si>
    <t>Pavimetação em blocos intertravado de concreto, e= 6,0cm, FCK 35MPa, assentados sobre colchão de areia</t>
  </si>
  <si>
    <t>Porta de compesando de madeira - PM6 - 60x100, folha lisa revestida com laminado melamínico, incluso ferragens, conforme projeto de esquadrias</t>
  </si>
  <si>
    <r>
      <t xml:space="preserve">Porta de abrir - PA1 - 100x210 em chapa de alumínio e veneziana- </t>
    </r>
    <r>
      <rPr>
        <sz val="10"/>
        <rFont val="Arial"/>
        <family val="2"/>
      </rPr>
      <t>conforme projeto de esquadrias, inclusive ferragens</t>
    </r>
  </si>
  <si>
    <t>Porta de abrir - PA2 - 80x210 em chapa de alumínio com veneziana- conforme projeto de esquadrias, inclusive ferragens</t>
  </si>
  <si>
    <t>Porta de abrir - PA3 - 160x210 em chapa de alumínio com veneziana- conforme projeto de esquadrias, inclusive ferragens</t>
  </si>
  <si>
    <t>6.7</t>
  </si>
  <si>
    <t>Vidro fixo - JA-03, 140x115, completa conforme projeto de esquadrias</t>
  </si>
  <si>
    <t>ALVENARIA DA MURETA</t>
  </si>
  <si>
    <t>MURETA</t>
  </si>
  <si>
    <t>Lastro de concreto magro, e=3,0 cm-preparo mecânico</t>
  </si>
  <si>
    <t>Bacia Sanitária Convencional, código Izy P.11, DECA, ou equivalente com acessórios- fornecimento e instalação</t>
  </si>
  <si>
    <t>Valvula de descarga 1 1/2", com registro, acabamento em metal cromado - fornecimento e instalação</t>
  </si>
  <si>
    <t>Assento Poliéster com abertura frontal Vogue Plus, Linha Conforto, cor Branco Gelo, código AP.52, DECA, ou equivalente</t>
  </si>
  <si>
    <t>Lavatório pequeno Ravena/Izy cor branco gelo, com coluna suspensa, código L915 DECA ou equivalente</t>
  </si>
  <si>
    <t>Bacia Sanitária Vogue Plus, Linha Conforto com abertura, cor Branco Gelo, código P.51,  DECA, ou equivalente p/ de descarga, com acessórios, bolsa de borracha para ligacao, tubo pvc ligacao - fornecimento e instalação</t>
  </si>
  <si>
    <t>Torneira de parede de uso geral para jardim ou tanque</t>
  </si>
  <si>
    <t>Tanque Grande (40 L) cor Branco Gelo, código TQ.03, DECA, ou equivalente incluso torneira cromada</t>
  </si>
  <si>
    <t>Barra metálica com pintura azul para proteção dos espelhos e chuveiro infantil d=1 1/4"</t>
  </si>
  <si>
    <t>11.2</t>
  </si>
  <si>
    <t>Tapume de chapa de madeira compensada, 6mm (35x2,00m, frente do terreno)</t>
  </si>
  <si>
    <t>MURETA - BLOCOS</t>
  </si>
  <si>
    <t>MURETA - VIGAS BALDRAME</t>
  </si>
  <si>
    <t>CONCRETO ARMADO - MURETA - PILARES</t>
  </si>
  <si>
    <t>Forma madeira comp. plastificada 12mm p/ Estrutura corte/ Montagem/ Escoramento/ Desforma</t>
  </si>
  <si>
    <t>CAIXA DÁGUA -15.000L</t>
  </si>
  <si>
    <t>Prateleira, acabamentos em granito cinza andorinha - espessura 2cm, conforme projeto</t>
  </si>
  <si>
    <t>Porta de correr de vidro - PA4 - 450x210  conforme projeto de esquadrias, inclusive ferragens</t>
  </si>
  <si>
    <t>Porta de abrir - PA5 - 120x185  - conforme projeto de esquadrias, inclusive ferragens</t>
  </si>
  <si>
    <t xml:space="preserve">Porta de Vidro temperado - PV1 - 175x230, com ferragens, inclusive vidro, conforme projeto de esquadrias </t>
  </si>
  <si>
    <t>Tela metálica para ventilação com requadro em alumínio</t>
  </si>
  <si>
    <t>Fita anticorrosiva 5cmx30m (2 camadas)</t>
  </si>
  <si>
    <t>Janela de Alumínio - JA-02, 110x195, completa conforme projeto de esquadrias - Guilhotina</t>
  </si>
  <si>
    <t>Janela de Alumínio - JA-04, 140x195, completa conforme projeto de esquadrias - Guilhotina</t>
  </si>
  <si>
    <t>Janela de Alumínio - JA-10, 70*75, completa conforme projeto de esquadrias - Maxim-ar - incluso vidro liso incolor, espessura 6mm</t>
  </si>
  <si>
    <t>Janela de Alumínio - JA-13, 560x100, completa conforme projeto de esquadrias - Maxim-ar - incluso vidro liso incolor, espessura 6mm</t>
  </si>
  <si>
    <t xml:space="preserve">Emassamento de paredes internas com massa acrílica - 02 demãos </t>
  </si>
  <si>
    <t>Chapisco de aderência em paredes internas, externas, vigas e platibanda</t>
  </si>
  <si>
    <t>Pintura epoxi - 02 demãos</t>
  </si>
  <si>
    <t>Luva soldável com rosca 25mm - 3/4"</t>
  </si>
  <si>
    <t>Adaptador soldavel com flange livre para caixa d'agua - 20mm - 1/2", fornecimento e instalação</t>
  </si>
  <si>
    <t>Adaptador sol. curto com bolsa-rosca para registro - 20mm - 1/2", fornecimento e instalação</t>
  </si>
  <si>
    <t>Adaptador sol. curto com bolsa-rosca para registro - 25mm - 3/4", fornecimento e instalação</t>
  </si>
  <si>
    <t>Adaptador sol. curto com bolsa-rosca para registro - 50mm - 1 1/2", fornecimento e instalação</t>
  </si>
  <si>
    <t>Adaptador sol. curto com bolsa-rosca para registro - 60mm - 2", fornecimento e instalação</t>
  </si>
  <si>
    <t>Adaptador sol. curto com bolsa-rosca para registro - 75mm - 2 1/2", fornecimento e instalação</t>
  </si>
  <si>
    <t>Bucha de redução sold. curta 60mm - 50mm, fornecimento e instalação</t>
  </si>
  <si>
    <t>Bucha de redução sold. curta 75mm - 60mm, fornecimento e instalação</t>
  </si>
  <si>
    <t>Bucha de redução sold. longa 50mm-25mm, fornecimento e instalação</t>
  </si>
  <si>
    <t>Bucha de redução sold. longa 60mm-25mm, fornecimento e instalação</t>
  </si>
  <si>
    <t>Bucha de redução sold. longa 75mm-50mm, fornecimento e instalação</t>
  </si>
  <si>
    <t>Joelho 45 soldável - 25mm, fornecimento e instalação</t>
  </si>
  <si>
    <t>Joelho 45 soldável - 50mm, fornecimento e instalação</t>
  </si>
  <si>
    <t>Joelho 45 soldável - 75mm, fornecimento e instalação</t>
  </si>
  <si>
    <t>Joelho 90 soldável - 20mm, fornecimento e instalação</t>
  </si>
  <si>
    <t>Joelho 90 soldável - 25mm, fornecimento e instalação</t>
  </si>
  <si>
    <t>Joelho 90 soldável - 50mm, fornecimento e instalação</t>
  </si>
  <si>
    <t>Joelho 90 soldável - 60mm, fornecimento e instalação</t>
  </si>
  <si>
    <t>Joelho 90 soldável - 75mm, fornecimento e instalação</t>
  </si>
  <si>
    <t>Tê 90 soldável - 25mm, fornecimento e instalação</t>
  </si>
  <si>
    <t>Tê 90 soldável - 50mm, fornecimento e instalação</t>
  </si>
  <si>
    <t>Tê 90 soldável - 60mm, fornecimento e instalação</t>
  </si>
  <si>
    <t>Tê 90 soldável - 75mm, fornecimento e instalação</t>
  </si>
  <si>
    <t>Tê de redução 90 soldavel - 50mm - 25mm, fornecimento e instalação</t>
  </si>
  <si>
    <t>Tê de redução 90 soldavel - 75mm - 50mm, fornecimento e instalação</t>
  </si>
  <si>
    <t>Tê de redução 90 soldavel - 75mm - 60mm, fornecimento e instalação</t>
  </si>
  <si>
    <t>Joelho 90º soldavel com bucha de latão - 25mm - 3/4", fornecimento e instalação</t>
  </si>
  <si>
    <t>Joelho de redução 90º soldavel com bucha latão - 25mm - 1/2", fornecimento e instalação</t>
  </si>
  <si>
    <t>Luva de redução soldavel com bucha latão - 25mm - 1/2", fornecimento e instalação</t>
  </si>
  <si>
    <t>Tê redução 90º soldavel com bucha latão B central - 25mm - 1/2", fornecimento e instalação</t>
  </si>
  <si>
    <t>Tubo PVC soldável Ø 20 mm, fornecimento e instalação</t>
  </si>
  <si>
    <t>Tubo PVC soldável Ø 25 mm, fornecimento e instalação</t>
  </si>
  <si>
    <t>Tubo PVC soldável Ø 50 mm, fornecimento e instalação</t>
  </si>
  <si>
    <t>Tubo PVC soldável Ø 60 mm, fornecimento e instalação</t>
  </si>
  <si>
    <t>Tubo PVC soldável Ø 75mm, fornecimento e instalação</t>
  </si>
  <si>
    <t>Registro esfera borboleta bruto PVC - 1/2", fornecimento e instalação</t>
  </si>
  <si>
    <t>Registro bruto de gaveta 2", fornecimento e instalação</t>
  </si>
  <si>
    <t>Registro bruto de gaveta 2 1/2", fornecimento e instalação</t>
  </si>
  <si>
    <t>Registro de gaveta com canopla cromada 1 1/2", fornecimento e instalação</t>
  </si>
  <si>
    <t>Registro de gaveta com canopla cromada 3/4", fornecimento e instalação</t>
  </si>
  <si>
    <t>Registro de pressão com canopla cromada 3/4", fornecimento e instalação</t>
  </si>
  <si>
    <t>14.3</t>
  </si>
  <si>
    <t>14.4</t>
  </si>
  <si>
    <t>Tubo de PVC rígido 100mm, fornec. e instalação</t>
  </si>
  <si>
    <t>Tubo de PVC rígido 50mm, fornec. e instalação</t>
  </si>
  <si>
    <t>Tubo de PVC rígido 75mm, fornec. e instalação</t>
  </si>
  <si>
    <t>Tubo de PVC rígido 150mm, fornec. e instalação</t>
  </si>
  <si>
    <t>14.20</t>
  </si>
  <si>
    <t>14.21</t>
  </si>
  <si>
    <t>14.22</t>
  </si>
  <si>
    <t>14.23</t>
  </si>
  <si>
    <t>14.24</t>
  </si>
  <si>
    <t>14.25</t>
  </si>
  <si>
    <t>14.26</t>
  </si>
  <si>
    <t>14.27</t>
  </si>
  <si>
    <t>14.28</t>
  </si>
  <si>
    <t>14.29</t>
  </si>
  <si>
    <t>14.30</t>
  </si>
  <si>
    <t>14.31</t>
  </si>
  <si>
    <t>Extintor ABC - 6KG</t>
  </si>
  <si>
    <t>Extintor CO2 - 6KG</t>
  </si>
  <si>
    <t>Cotovelo 45º galvanizado 2 1/2"</t>
  </si>
  <si>
    <t>Cotovelo 90º galvanizado 2 1/2"</t>
  </si>
  <si>
    <t>Niple duplo aço galvanizado 2 1/2"</t>
  </si>
  <si>
    <t>Tê aço galvanizado 2 1/2"</t>
  </si>
  <si>
    <t>Tubo aço galvanizado 65mm - 2 1/2"2 1/2"</t>
  </si>
  <si>
    <t>Adaptador storz - roscas internas 2 1/2"</t>
  </si>
  <si>
    <t>Chave para conexão de mangueira tipo stroz engate rápido - dupla 1 1/2" x 1 1/2"</t>
  </si>
  <si>
    <t>Esguicho jato solido 1 1/2" 16mm</t>
  </si>
  <si>
    <t>Niple paralelo em ferro maleavél 2 1/2"</t>
  </si>
  <si>
    <t>Redução giratória tipo Storz - 2 1/2 x 1 1/2"</t>
  </si>
  <si>
    <t>Registro globo 2 1/2" 45º</t>
  </si>
  <si>
    <t>Tampão cego com corrente tipo storz 1 1/2"</t>
  </si>
  <si>
    <t>Registro bruto de gaveta insutrial 2 1/2"</t>
  </si>
  <si>
    <t>Válvula de retenção vertical 2 1/2"</t>
  </si>
  <si>
    <t>Quadro de Distribuição de embutir, completo, (para 18 disjuntores monopolares, com barramento para as fases, neutro e para proteção, metálico, pintura eletrostática epóxi cor bege, c/ porta, trinco e acessórios)</t>
  </si>
  <si>
    <t>Quadro de Distribuição de embutir, completo, (para 24 disjuntores monopolares, com barramento para as fases, neutro e para proteção, metálico, pintura eletrostática epóxi cor bege, c/ porta, trinco e acessórios)</t>
  </si>
  <si>
    <t>Dispositivo de proteção contra surto - 175V - 40KA</t>
  </si>
  <si>
    <t>Eletroduto PVC flexível corrugado reforçado, Ø20mm (DN 3/4"), inclusive conexões</t>
  </si>
  <si>
    <t>Eletroduto PVC flexível corrugado reforçado, Ø25mm (DN 1"), inclusive conexões</t>
  </si>
  <si>
    <t>Eletroduto PVC flexível corrugado reforçado, Ø32mm (DN 1 1/2"), inclusive conexões</t>
  </si>
  <si>
    <t>Eletroduto PVC flexível corrugado reforçado, Ø50mm (DN 2"), inclusive conexões</t>
  </si>
  <si>
    <t>Eletroduto PVC flexível corrugado reforçado, Ø75mm (DN 3"), inclusive conexões</t>
  </si>
  <si>
    <t>ELETROCALHAS</t>
  </si>
  <si>
    <t>Eletrocalha lisa tipo U 100x100mm com tampa, inclusive conexões</t>
  </si>
  <si>
    <t>Eletrocalha lisa tipo U 100x50mm com tampa, inclusive conexões</t>
  </si>
  <si>
    <t>Eletrocalha lisa tipo U 50x50mm com tampa, inclusive conexões</t>
  </si>
  <si>
    <t>Suporte vertical eletrocalha 70x81mm</t>
  </si>
  <si>
    <t>Suporte vertical eletrocalha 70x96mm</t>
  </si>
  <si>
    <t>Tala plana perfurada 50mm</t>
  </si>
  <si>
    <t>Duto de ligação 1000 X 0.80mm</t>
  </si>
  <si>
    <t>Chapéu chines em aluminio</t>
  </si>
  <si>
    <t>SISTEMAS DE PISOS INTERNOS E EXTERNOS (PAVIMENTAÇÃO)</t>
  </si>
  <si>
    <t>INSTALAÇÕES ELÉTRICAS - 220V</t>
  </si>
  <si>
    <t>C1520</t>
  </si>
  <si>
    <t xml:space="preserve">Emboço para paredes internas e externas traço 1:2:9 - preparo manual - espessura 2,0 cm </t>
  </si>
  <si>
    <t>Preparo de superfície: jateamento abrasivo ao metal branco (interno e externo), padrão AS 3.</t>
  </si>
  <si>
    <t>Acabamento interno: duas demãos de espessura seca de primer Epóxi</t>
  </si>
  <si>
    <t>Acabamento externo: uma demão de espessura seca de primer Epóxi</t>
  </si>
  <si>
    <t>Pintura Externa: uma demão de poluiretano na cor amarelo</t>
  </si>
  <si>
    <t>C4409</t>
  </si>
  <si>
    <t xml:space="preserve">Massa única para paredes externas traço 1:2:9 - preparo manual - espessura 2,5 cm </t>
  </si>
  <si>
    <t>Registro de gaveta com canopla cromada 1/2", fornecimento e instalação</t>
  </si>
  <si>
    <t>Joelho 45 soldável - 20mm, fornecimento e instalação</t>
  </si>
  <si>
    <t>Adaptador soldavel com flange livre para caixa d'agua - 75mm - 2 2/1", fornecimento e instalação</t>
  </si>
  <si>
    <t>Curva macho - fêmea 2 1/2"</t>
  </si>
  <si>
    <t>Switch de 48 portas</t>
  </si>
  <si>
    <t>Cabo UTP -6 (24AWG)</t>
  </si>
  <si>
    <t>Cabos de conexões – Patch cord categoria 6  - 2,5 metros</t>
  </si>
  <si>
    <t>Caixa de passagem PVC 4x2" - fornecimento e instalação</t>
  </si>
  <si>
    <t>Eletroduto PVC flexivel 1", inclusive conexões</t>
  </si>
  <si>
    <t>Eletroduto PVC flexivel 3/4", inclusive conexões</t>
  </si>
  <si>
    <t>Portão de abrir em chapa de aço perfurada, inclusive pintura - fornecimento e instalação (PF1 e PF2)</t>
  </si>
  <si>
    <t>Gradil metalico e tela de aço galvanizado , inclusive pintura - fornecimento e instalação (GR1, GR2, GR3, GR4)</t>
  </si>
  <si>
    <t>Portão de abrir com gradil metálico e tela de aço galvanizado, inclusive pintura - fornecimento e instalação (PO1, PO2, PO3)</t>
  </si>
  <si>
    <t>ORSE</t>
  </si>
  <si>
    <t>2.1.1</t>
  </si>
  <si>
    <t>2.2.1</t>
  </si>
  <si>
    <t>2.2.2</t>
  </si>
  <si>
    <t>2.2.3</t>
  </si>
  <si>
    <t>3.1.1</t>
  </si>
  <si>
    <t>3.1.2</t>
  </si>
  <si>
    <t>3.1.3</t>
  </si>
  <si>
    <t>3.2.1</t>
  </si>
  <si>
    <t>3.2.2</t>
  </si>
  <si>
    <t>3.2.3</t>
  </si>
  <si>
    <t>3.2.4</t>
  </si>
  <si>
    <t>3.3.1</t>
  </si>
  <si>
    <t>3.3.2</t>
  </si>
  <si>
    <t>3.3.3</t>
  </si>
  <si>
    <t>3.3.4</t>
  </si>
  <si>
    <t>4.1.1</t>
  </si>
  <si>
    <t>4.1.2</t>
  </si>
  <si>
    <t>4.1.3</t>
  </si>
  <si>
    <t>4.1.4</t>
  </si>
  <si>
    <t>4.2.1</t>
  </si>
  <si>
    <t>4.2.2</t>
  </si>
  <si>
    <t>4.2.3</t>
  </si>
  <si>
    <t>5.1.1</t>
  </si>
  <si>
    <t>5.2.1</t>
  </si>
  <si>
    <t>5.2.2</t>
  </si>
  <si>
    <t>5.2.3</t>
  </si>
  <si>
    <t>5.2.4</t>
  </si>
  <si>
    <t>5.3.1</t>
  </si>
  <si>
    <t>6.1.1</t>
  </si>
  <si>
    <t>6.1.2</t>
  </si>
  <si>
    <t>6.1.3</t>
  </si>
  <si>
    <t>6.1.4</t>
  </si>
  <si>
    <t>6.1.5</t>
  </si>
  <si>
    <t>6.1.6</t>
  </si>
  <si>
    <t>6.2.1</t>
  </si>
  <si>
    <t>6.3.1</t>
  </si>
  <si>
    <t>6.3.2</t>
  </si>
  <si>
    <t>6.3.3</t>
  </si>
  <si>
    <t>6.3.4</t>
  </si>
  <si>
    <t>6.3.5</t>
  </si>
  <si>
    <t>6.4.1</t>
  </si>
  <si>
    <t>6.5.1</t>
  </si>
  <si>
    <t>6.5.2</t>
  </si>
  <si>
    <t>6.5.3</t>
  </si>
  <si>
    <t>6.5.4</t>
  </si>
  <si>
    <t>6.5.5</t>
  </si>
  <si>
    <t>6.5.6</t>
  </si>
  <si>
    <t>6.5.7</t>
  </si>
  <si>
    <t>6.5.8</t>
  </si>
  <si>
    <t>6.5.9</t>
  </si>
  <si>
    <t>6.5.10</t>
  </si>
  <si>
    <t>6.5.11</t>
  </si>
  <si>
    <t>6.5.12</t>
  </si>
  <si>
    <t>6.5.13</t>
  </si>
  <si>
    <t>6.6.1</t>
  </si>
  <si>
    <t>6.6.2</t>
  </si>
  <si>
    <t>6.7.1</t>
  </si>
  <si>
    <t>6.7.2</t>
  </si>
  <si>
    <t>6.7.3</t>
  </si>
  <si>
    <t>6.7.4</t>
  </si>
  <si>
    <t>12.1.1</t>
  </si>
  <si>
    <t>12.1.2</t>
  </si>
  <si>
    <t>12.2.1</t>
  </si>
  <si>
    <t>12.2.2</t>
  </si>
  <si>
    <t>C0492</t>
  </si>
  <si>
    <t>C0503</t>
  </si>
  <si>
    <t>C0501</t>
  </si>
  <si>
    <t>C0498</t>
  </si>
  <si>
    <t>C0500</t>
  </si>
  <si>
    <t>C1158</t>
  </si>
  <si>
    <t>C1160</t>
  </si>
  <si>
    <t>C1155</t>
  </si>
  <si>
    <t>C4533</t>
  </si>
  <si>
    <t>C4540</t>
  </si>
  <si>
    <t>C4412</t>
  </si>
  <si>
    <t>C4567</t>
  </si>
  <si>
    <t>C4568</t>
  </si>
  <si>
    <t>19.1</t>
  </si>
  <si>
    <t>19.3</t>
  </si>
  <si>
    <t>19.4</t>
  </si>
  <si>
    <t>C4627</t>
  </si>
  <si>
    <t>C4628</t>
  </si>
  <si>
    <t>PR. UNIT.(R$) SEM BDI</t>
  </si>
  <si>
    <t>PR. UNIT.(R$) COM BDI</t>
  </si>
  <si>
    <t>Alvenaria de vedação de 1/2 vez em tijolos cerâmicos (dimensões nominais: 39x19x09); assentamento em argamassa no traço 1:2:8 (cimento, cal e areia)  para parede interna</t>
  </si>
  <si>
    <t>Alvenaria de vedação horizontal em tijolos cerâmicos Dimensões nominais: 14x19x39; assentamento em argamassa no traço 1:2:8 (cimento, cal e areia) para parede externa</t>
  </si>
  <si>
    <t>Forro em fibra mineral removível (1250x625x16mm) apoiado sobre perfil metálico "T" invertido 24mm</t>
  </si>
  <si>
    <t>Caixa de inspeção 60x60cm</t>
  </si>
  <si>
    <t>Tubo de Aço Galvanizado Ø 3/4", inclusive conexões</t>
  </si>
  <si>
    <t>Tampão de FoFo 50x50cm</t>
  </si>
  <si>
    <t>Placa de sinalização em pvc cod 25 - (200x200) Hidrante de incendio</t>
  </si>
  <si>
    <t>Placa de sinalização em pvc cod 12 e 13- (250x125) Saída de emergência</t>
  </si>
  <si>
    <t>Placa de sinalização em pvc cod 17 - (250x125) Mensagem "Saída"</t>
  </si>
  <si>
    <t>Placa de sinalização em pvc cod 23 - (200x200) Extintor de Incêndio</t>
  </si>
  <si>
    <t>Disjuntor unipolar termomagnético 10A</t>
  </si>
  <si>
    <t>Disjuntor unipolar termomagnético 20A</t>
  </si>
  <si>
    <t>08695</t>
  </si>
  <si>
    <t>09524</t>
  </si>
  <si>
    <t>REGISTROS</t>
  </si>
  <si>
    <t>Caixa de inspeção modulada DN 30cm</t>
  </si>
  <si>
    <t>Espelho cristal esp. 4mm sem moldura</t>
  </si>
  <si>
    <t>Caixa de areia sem grelha 60x60cm</t>
  </si>
  <si>
    <t>Joelho 45 - 100mm, fornecimento e instalação</t>
  </si>
  <si>
    <t>Joelho 90 - 100mm, fornecimento e instalação</t>
  </si>
  <si>
    <t>Tubo de PVC Ø100mm, fornecimento e instalação</t>
  </si>
  <si>
    <t>Tê sanitario - 100x100mm, fornecimento e instalação</t>
  </si>
  <si>
    <t>Ralo hemisférico (formato abacaxi) de ferro fundido, Ø100mm</t>
  </si>
  <si>
    <t>15.18</t>
  </si>
  <si>
    <t>União assento de ferro conico macho-femea 2 1/2"</t>
  </si>
  <si>
    <t>Joelho 45 - 25mm, fornecimento e instalação</t>
  </si>
  <si>
    <t>Joelho 90 - 25mm, fornecimento e instalação</t>
  </si>
  <si>
    <t>Caixa de areia 40x40x40 com fundo de brita nº 1</t>
  </si>
  <si>
    <t>Bucha de redução sold. longa 60mm-32mm, fornecimento e instalação</t>
  </si>
  <si>
    <t>Registro de gaveta com canopla cromada 1", fornecimento e instalação</t>
  </si>
  <si>
    <t>Tubo PVC soldável Ø 32 mm, fornecimento e instalação</t>
  </si>
  <si>
    <t>Joelho de redução 90º soldavel 32mm - 25mm, fornecimento e instalação</t>
  </si>
  <si>
    <t>Adaptador sol. curto com bolsa-rosca para registro - 32mm - 1", fornecimento e instalação</t>
  </si>
  <si>
    <t>Engate flexível plastico 1/2 - 30cm</t>
  </si>
  <si>
    <t>Tê soldavel com rosca bolsa central - 20mm - 1/2", fornecimento e instalação</t>
  </si>
  <si>
    <t>Tê soldavel com bucha latão bolsa central - 25mm - 3/4", fornecimento e instalação</t>
  </si>
  <si>
    <t>Disjuntor unipolar termomagnético 32A</t>
  </si>
  <si>
    <t>Disjuntor tripolar termomagnético 20A</t>
  </si>
  <si>
    <t>Disjuntor tripolar termomagnético 50A</t>
  </si>
  <si>
    <t>Disjuntor tripolar termomagnético 70A</t>
  </si>
  <si>
    <t>Disjuntor tripolar termomagnético 125A</t>
  </si>
  <si>
    <t>Disjuntor tripolar termomagnético 150A</t>
  </si>
  <si>
    <t>Interruptor 1 tecla e tomada, completa</t>
  </si>
  <si>
    <t>Tomada universal, 2P+T, 10A, cor branca, completa</t>
  </si>
  <si>
    <t>Tomada universal, 2P+T, 20A, cor branca, completa</t>
  </si>
  <si>
    <t>Dispositivo de proteção contra surto - 275V - 80KA</t>
  </si>
  <si>
    <t>Dispositivo de proteção contra surto - 275V - 40KA</t>
  </si>
  <si>
    <t>Quadro de Distribuição de embutir, completo, (para 32 disjuntores monopolares, com barramento para as fases, neutro e para proteção, metálico, pintura eletrostática epóxi cor bege, c/ porta, trinco e acessórios)</t>
  </si>
  <si>
    <t>Quadro de Distribuição de embutir, completo, (para 40 disjuntores monopolares, com barramento para as fases, neutro e para proteção, metálico, pintura eletrostática epóxi cor bege, c/ porta, trinco e acessórios)</t>
  </si>
  <si>
    <t>Caixa PVC 4x2", fornecimento e instalação</t>
  </si>
  <si>
    <t>Caixa PVC octogonal 3", fornecimento e instalação</t>
  </si>
  <si>
    <t>Sistema de ancoragem com 6 nichos, conforme projeto</t>
  </si>
  <si>
    <t>Guias de cabos simples</t>
  </si>
  <si>
    <t>Guia de Cabos Vertical</t>
  </si>
  <si>
    <t xml:space="preserve">Guia de Cabos Superior, fechado </t>
  </si>
  <si>
    <t>Perfil de montagem</t>
  </si>
  <si>
    <t>Anel organizador de cabos</t>
  </si>
  <si>
    <t>Bandeja deslizante perfurada</t>
  </si>
  <si>
    <t>08439/ORSE</t>
  </si>
  <si>
    <t>Mini-rack de parede 19" x 8u x 450mm - fornecimento e instalação</t>
  </si>
  <si>
    <t>Access Point Wireless 2.4 GHz - 300Mpbs - fornecimento e instalação</t>
  </si>
  <si>
    <t>Tomada modular RJ-45 Categoria 6 (completa)</t>
  </si>
  <si>
    <t>Conector de TV Tipo F (Coaxial) com placa</t>
  </si>
  <si>
    <t>Eletroduto Aço Galvanizado , Ø 1.1/2", fornecimento e instalação</t>
  </si>
  <si>
    <t>Mangueiras de incêndio de nylon -  1 1/2" 16mm</t>
  </si>
  <si>
    <t>Tubo de descarga VDE 38mm</t>
  </si>
  <si>
    <t>Tubo de ligação latao cromado com canopla para vaso sanitario</t>
  </si>
  <si>
    <t>Terminal de Ventilação 50mm</t>
  </si>
  <si>
    <t>Chapa metalica (alumínio) 0,8*0,5x 1mm para as portas - fornecimento e instalação</t>
  </si>
  <si>
    <t>Coifa de Centro em Aço Inox de 1200x900x600</t>
  </si>
  <si>
    <t>Eletrocalha lisa com tampa 50 x 25 mm, inclusive conexões</t>
  </si>
  <si>
    <t>Central PABX 24 portas</t>
  </si>
  <si>
    <t>4.2.4</t>
  </si>
  <si>
    <t>PAVIMENTAÇÃO INTERNA</t>
  </si>
  <si>
    <t>12.1.3</t>
  </si>
  <si>
    <t>12.1.4</t>
  </si>
  <si>
    <t>Condutor de cobre unipolar, isolação em PVC/70ºC, camada de proteção em PVC, não propagador de chamas, classe de tensão 750V, encordoamento classe 5, flexível, com a seguinte seção nominal: #2,5 mm²</t>
  </si>
  <si>
    <t>Condutor de cobre unipolar, isolação em PVC/70ºC, camada de proteção em PVC, não propagador de chamas, classe de tensão 750V, encordoamento classe 5, flexível, com a seguinte seção nominal: #4 mm²</t>
  </si>
  <si>
    <t>Condutor de cobre unipolar, isolação em PVC/70ºC, camada de proteção em PVC, não propagador de chamas, classe de tensão 750V, encordoamento classe 5, flexível, com a seguinte seção nominal: #6 mm²</t>
  </si>
  <si>
    <t>Condutor de cobre unipolar, isolação em PVC/70ºC, camada de proteção em PVC, não propagador de chamas, classe de tensão 750V, encordoamento classe 5, flexível, com a seguinte seção nominal: #16 mm²</t>
  </si>
  <si>
    <t>Condutor de cobre unipolar, isolação em PVC/70ºC, camada de proteção em PVC, não propagador de chamas, classe de tensão 750V, encordoamento classe 5, flexível, com a seguinte seção nominal: #25 mm²</t>
  </si>
  <si>
    <t>Condutor de cobre unipolar, isolação em PVC/70ºC, camada de proteção em PVC, não propagador de chamas, classe de tensão 750V, encordoamento classe 5, flexível, com a seguinte seção nominal: #35 mm²</t>
  </si>
  <si>
    <t>Condutor de cobre unipolar, isolação em PVC/70ºC, camada de proteção em PVC, não propagador de chamas, classe de tensão 750V, encordoamento classe 5, flexível, com a seguinte seção nominal: #70 mm²</t>
  </si>
  <si>
    <t>21.4</t>
  </si>
  <si>
    <t>Exaustor mecânico para banheiro 80m3/h com duto flexível - kit</t>
  </si>
  <si>
    <t>Fechamento com chapa de aço perfurada, inclusive perfis metálicos para suporte e pintura - fornecimento e instalação</t>
  </si>
  <si>
    <t>Luminárias sobrepor 2x36W completa</t>
  </si>
  <si>
    <t>Luminárias embutir 2x16W completa</t>
  </si>
  <si>
    <t>Luminárias embutir 2x36W completa</t>
  </si>
  <si>
    <t>Luminária com aletas embutir 2x36 completa</t>
  </si>
  <si>
    <t>Gancho metálico para mochilas, fornecimento e instalação</t>
  </si>
  <si>
    <t>Cadeira articulada para banho, fornecimento e instalação</t>
  </si>
  <si>
    <t>Cabide metálico Izy, código 2060.C37, Deca ou equivalente, fornecimento e instalação</t>
  </si>
  <si>
    <t>Barra de apoio de chuveiro PNE, em "L", Linha conforto código 2335.I.ESC, fornecimento e instalação</t>
  </si>
  <si>
    <t>Barra de apoio de canto para lavatório, aço inox polido,Celite ou equivalente, fornecimento e instalação</t>
  </si>
  <si>
    <t>Barra de apoio, Linha conforto, código 2310.I.080.ESC, aço inox polido, DECA ou equivalente, fornecimento e instalação</t>
  </si>
  <si>
    <t>Dispenser Toalha Linha Excellence, código 7007, Melhoramentos ou equivalente, fornecimento e instalação</t>
  </si>
  <si>
    <t>Dispenser Saboneteira Linha Excellence, código 7009, Melhoramentos ou equivalente, fornecimento e instalação</t>
  </si>
  <si>
    <t>Torneira elétrica Fortti Maxi, com mangueira plastica, código 79004, LORENZETTI ou equivalente, fornecimento e instalação</t>
  </si>
  <si>
    <t>Torneira elétrica LorenEasy, LORENZETTI ou equivalente, fornecimento e instalação</t>
  </si>
  <si>
    <t>Ducha Higiênica com registro e derivação Izy, código 1984.C37. ACT.CR, DECA, ou equivalente, fornecimento e instalação</t>
  </si>
  <si>
    <t>Papeleira Metálica Linha Izy, código 2020.C37, DECA ou equivalente, fornecimento e instalação</t>
  </si>
  <si>
    <t>Assento plástico Izy, código AP.01, DECA, fornecimento e instalação</t>
  </si>
  <si>
    <t>Lavatório de canto suspenso com mesa, linha Izy código L101.17, DECA ou equivalente, com válvula, sifão e engate flexivel cromados, fornecimento e instalação</t>
  </si>
  <si>
    <t>GERAIS</t>
  </si>
  <si>
    <t>Alça de içamento</t>
  </si>
  <si>
    <t>Suporte de luz piloto</t>
  </si>
  <si>
    <t>Suporte para cinto de segurança</t>
  </si>
  <si>
    <t>Suporte para Pára-raio</t>
  </si>
  <si>
    <t>% ITEM</t>
  </si>
  <si>
    <t xml:space="preserve">FUNDAÇÕES </t>
  </si>
  <si>
    <t>SISTEMA DE PROTEÇÃO CONTRA DESC. ATMOSFÉRICAS (SPDA)</t>
  </si>
  <si>
    <t>Valores totais</t>
  </si>
  <si>
    <r>
      <t>Município</t>
    </r>
    <r>
      <rPr>
        <sz val="10"/>
        <rFont val="Arial"/>
        <family val="2"/>
      </rPr>
      <t>:</t>
    </r>
  </si>
  <si>
    <r>
      <t>Endereço</t>
    </r>
    <r>
      <rPr>
        <sz val="10"/>
        <rFont val="Arial"/>
        <family val="2"/>
      </rPr>
      <t>:</t>
    </r>
  </si>
  <si>
    <r>
      <t>Obra</t>
    </r>
    <r>
      <rPr>
        <sz val="10"/>
        <rFont val="Arial"/>
        <family val="2"/>
      </rPr>
      <t>: Projeto Padrão FNDE - Tipo 2</t>
    </r>
  </si>
  <si>
    <t xml:space="preserve">BDI : </t>
  </si>
  <si>
    <t>Erval seco / RS</t>
  </si>
  <si>
    <t xml:space="preserve">Avenida Emílio Falcão </t>
  </si>
  <si>
    <t>RECURSOS FNDE</t>
  </si>
  <si>
    <t>Obra:  Proinfância - Tipo  2</t>
  </si>
  <si>
    <t>Mutuário: PREFEITURA MUNICIPAL DE ERVAL SECO</t>
  </si>
  <si>
    <t>Agente Promotor: PREFEITURA MUNICIPAL DE ERVAL SECO</t>
  </si>
  <si>
    <t>Localização: AVENIDA EMÍLIO FALCÃO ESQ.  RUA "A" - ERVAL SECO - RS</t>
  </si>
  <si>
    <t>Estaca a trado (broca) d=25 cm com concreto fck=15 Mpa (sem armação) - 7 m</t>
  </si>
  <si>
    <t>COMP</t>
  </si>
  <si>
    <t>73937/1</t>
  </si>
  <si>
    <t>Alvenaria de vedação de blocos cerâmicos furados na horizontal de 9x14x19cm (espessura 9cm) de paredes com área líquida menor que 6m² sem vãos e argamassa de assentamento com preparo em betoneira.</t>
  </si>
  <si>
    <t>74046/2</t>
  </si>
  <si>
    <t>Fechadura de embutir completa, tipo tarjeta livre-ocupado</t>
  </si>
  <si>
    <t>Peça de apoio para deficiente em aço inox, 60 cm reta NBR 9050, JACKWAL, nas portas PM3 e PM5</t>
  </si>
  <si>
    <t>6.2.2</t>
  </si>
  <si>
    <t>6.2.3</t>
  </si>
  <si>
    <t>74244/1</t>
  </si>
  <si>
    <t>Preço base: Sinapi 04/2019 desonerado</t>
  </si>
  <si>
    <t>Calha em chapa metalica Nº 24 desenvolvimento de 50 cm</t>
  </si>
  <si>
    <t>Estrutura Steel Frame metalica em tesoura</t>
  </si>
  <si>
    <t xml:space="preserve">Telhamento com Telha isolante com núcleo em poliestireno (EPS), e = 30 mm, revestida em aço zincado *0,5* mm com pre-pintura nas duas faces, face superior em telha trapezoidal e face inferior em chapa plana, fornecimento e instalação. </t>
  </si>
  <si>
    <t>Forro de gesso acartonado estruturado - montagem e instalação, inclusive estrutura de fixação</t>
  </si>
  <si>
    <t>Piso cimentado desempenado com acabamento liso e=3,0cm com junta plastica acabada 1,2m, solário, varandas e pátio coberto</t>
  </si>
  <si>
    <t>Rodapé vinílico h=7cm</t>
  </si>
  <si>
    <t>Passeio em concreto desempenado com junta plastica a cada 1,20m, e=10cm</t>
  </si>
  <si>
    <t>Meio -fio (guia) de concreto pré-moldado, rejuntado com argamassa, incluindo escavação e reaterro, dimensões 100x15x13x20 cm (comprimento x base inferior x base superior x altura)</t>
  </si>
  <si>
    <t>Colchão de areia e=36cm</t>
  </si>
  <si>
    <t>Caixa de gordura simples - CG 37cm (40 cm)</t>
  </si>
  <si>
    <t>Sumidouro retangular, em alvenaria com tijolos cerâmicos maciços, dimensões internas: 1,0 x 3,0 x 3,0 m, área de infiltração: 25 m²</t>
  </si>
  <si>
    <t>Tanque séptico retangular, em alvenaria com tijolos cerâmicos maciços, dimensões internas: 1,4 x 3,2 x 1,8 m, volume útil: 6272 l</t>
  </si>
  <si>
    <t>95544</t>
  </si>
  <si>
    <t>37560</t>
  </si>
  <si>
    <t>Caixa para abrigo de mangueira - 90x60x17cm (60X75X17)</t>
  </si>
  <si>
    <t>74169/1</t>
  </si>
  <si>
    <t>Luminária de emergência 30 LEDs, potência 2 w, bateria de lítio, autonomia de 6 horas</t>
  </si>
  <si>
    <t>Conjunto motobomba 3 CV</t>
  </si>
  <si>
    <t xml:space="preserve">Caixa de passagem 150x150x100mm aço pintada </t>
  </si>
  <si>
    <t>73953/8</t>
  </si>
  <si>
    <t>C4526</t>
  </si>
  <si>
    <t>Caixa de passagem em alvenaria 30x30x40 com tampa de ferro fundido</t>
  </si>
  <si>
    <t>Guarda-corpo com corrimão em ferro barra chata 3/16", de 1m de altura</t>
  </si>
  <si>
    <r>
      <t xml:space="preserve">Cabo de cobre nú (7 fios </t>
    </r>
    <r>
      <rPr>
        <sz val="14"/>
        <rFont val="Calibri"/>
        <family val="2"/>
      </rPr>
      <t>ø</t>
    </r>
    <r>
      <rPr>
        <sz val="8"/>
        <rFont val="Arial"/>
        <family val="2"/>
      </rPr>
      <t xml:space="preserve"> 3 mm), seção 50 mm²</t>
    </r>
  </si>
  <si>
    <t>Barra chata de alumínio 7/8" x 1/8" x 6 m</t>
  </si>
  <si>
    <t>und</t>
  </si>
  <si>
    <t>Haste de aterramento de alta camada 5/8" x 2,40 m</t>
  </si>
  <si>
    <t>Terminal aéreo barra chata alumínio 78" x 1/8" x 300 mm</t>
  </si>
  <si>
    <t xml:space="preserve">Eletroduto PVC 1" </t>
  </si>
  <si>
    <t>Condulete metálico Tipo C 1"</t>
  </si>
  <si>
    <t>Abraçaadeira Tipo D com parafuso</t>
  </si>
  <si>
    <t>73782/2</t>
  </si>
  <si>
    <t>Terminal de compressão para cabos 50 mm²</t>
  </si>
  <si>
    <t xml:space="preserve">Conjunto DPS - Classe I - 3 Polos, DPS 275V - 25kA </t>
  </si>
  <si>
    <t>DPS - Classe II - 1 Pólo, 275V - 45kA</t>
  </si>
  <si>
    <t>Subtotal</t>
  </si>
  <si>
    <t>2.1.2</t>
  </si>
  <si>
    <t>2.1.3</t>
  </si>
  <si>
    <t>3.1.4</t>
  </si>
  <si>
    <t>3.1.5</t>
  </si>
  <si>
    <t>3.1.6</t>
  </si>
  <si>
    <t>3.2.5</t>
  </si>
  <si>
    <t>3.2.6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</si>
  <si>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</si>
  <si>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</si>
  <si>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</si>
  <si>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</si>
  <si>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</si>
  <si>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</si>
  <si>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</si>
  <si>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</si>
  <si>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</si>
  <si>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</si>
  <si>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</si>
  <si>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</si>
  <si>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</si>
  <si>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</si>
  <si>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</si>
  <si>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</si>
  <si>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</si>
  <si>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</si>
  <si>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</si>
  <si>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</si>
  <si>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</si>
  <si>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</si>
  <si>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</si>
  <si>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</si>
  <si>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</si>
  <si>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</si>
  <si>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</si>
  <si>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</si>
  <si>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</si>
  <si>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</si>
  <si>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</si>
  <si>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10.3</t>
  </si>
  <si>
    <t>10.4</t>
  </si>
  <si>
    <t>10.5</t>
  </si>
  <si>
    <t>10.6</t>
  </si>
  <si>
    <t>11.1.1</t>
  </si>
  <si>
    <t>11.1.2</t>
  </si>
  <si>
    <t>11.1.3</t>
  </si>
  <si>
    <t>11.1.4</t>
  </si>
  <si>
    <t>11.1.5</t>
  </si>
  <si>
    <t>11.1.6</t>
  </si>
  <si>
    <t>11.1.7</t>
  </si>
  <si>
    <t>11.1.8</t>
  </si>
  <si>
    <t>11.1.9</t>
  </si>
  <si>
    <t>11.1.10</t>
  </si>
  <si>
    <t>11.1.11</t>
  </si>
  <si>
    <t>11.1.12</t>
  </si>
  <si>
    <t>11.1.13</t>
  </si>
  <si>
    <t>11.1.14</t>
  </si>
  <si>
    <t>11.1.15</t>
  </si>
  <si>
    <t>11.1.16</t>
  </si>
  <si>
    <t>11.1.17</t>
  </si>
  <si>
    <t>11.1.18</t>
  </si>
  <si>
    <t>11.1.19</t>
  </si>
  <si>
    <t>11.1.20</t>
  </si>
  <si>
    <t>11.1.21</t>
  </si>
  <si>
    <t>11.1.22</t>
  </si>
  <si>
    <t>11.1.23</t>
  </si>
  <si>
    <t>11.1.24</t>
  </si>
  <si>
    <t>11.1.25</t>
  </si>
  <si>
    <t>11.1.26</t>
  </si>
  <si>
    <t>11.1.27</t>
  </si>
  <si>
    <t>11.1.28</t>
  </si>
  <si>
    <t>11.1.29</t>
  </si>
  <si>
    <t>11.1.30</t>
  </si>
  <si>
    <t>11.1.31</t>
  </si>
  <si>
    <t>11.1.32</t>
  </si>
  <si>
    <t>11.1.33</t>
  </si>
  <si>
    <t>11.1.34</t>
  </si>
  <si>
    <t>11.1.35</t>
  </si>
  <si>
    <t>11.1.36</t>
  </si>
  <si>
    <t>11.1.37</t>
  </si>
  <si>
    <t>11.1.38</t>
  </si>
  <si>
    <t>11.1.39</t>
  </si>
  <si>
    <t>11.1.40</t>
  </si>
  <si>
    <t>11.1.41</t>
  </si>
  <si>
    <t>11.1.42</t>
  </si>
  <si>
    <t>11.1.43</t>
  </si>
  <si>
    <t>11.1.44</t>
  </si>
  <si>
    <t>11.1.45</t>
  </si>
  <si>
    <t>11.1.46</t>
  </si>
  <si>
    <t>11.1.47</t>
  </si>
  <si>
    <t>11.2.1</t>
  </si>
  <si>
    <t>11.2.2</t>
  </si>
  <si>
    <t>11.2.3</t>
  </si>
  <si>
    <t>11.2.4</t>
  </si>
  <si>
    <t>11.2.5</t>
  </si>
  <si>
    <t>11.2.6</t>
  </si>
  <si>
    <t>11.2.7</t>
  </si>
  <si>
    <t>11.2.8</t>
  </si>
  <si>
    <t>13.3</t>
  </si>
  <si>
    <t>13.4</t>
  </si>
  <si>
    <t>13.5</t>
  </si>
  <si>
    <t>13.6</t>
  </si>
  <si>
    <t>13.7</t>
  </si>
  <si>
    <t>13.8</t>
  </si>
  <si>
    <t>13.10</t>
  </si>
  <si>
    <t>13.11</t>
  </si>
  <si>
    <t>13.12</t>
  </si>
  <si>
    <t>16.19</t>
  </si>
  <si>
    <t>16.23</t>
  </si>
  <si>
    <t>16.24</t>
  </si>
  <si>
    <t>16.25</t>
  </si>
  <si>
    <t>16.26</t>
  </si>
  <si>
    <t>16.27</t>
  </si>
  <si>
    <t>16.28</t>
  </si>
  <si>
    <t>16.29</t>
  </si>
  <si>
    <t>17.1.1</t>
  </si>
  <si>
    <t>17.1.2</t>
  </si>
  <si>
    <t>17.1.3</t>
  </si>
  <si>
    <t>17.1.4</t>
  </si>
  <si>
    <t>17.1.5</t>
  </si>
  <si>
    <t>17.2.1</t>
  </si>
  <si>
    <t>17.2.2</t>
  </si>
  <si>
    <t>17.2.3</t>
  </si>
  <si>
    <t>17.2.4</t>
  </si>
  <si>
    <t>17.2.5</t>
  </si>
  <si>
    <t>17.2.6</t>
  </si>
  <si>
    <t>17.2.7</t>
  </si>
  <si>
    <t>17.2.8</t>
  </si>
  <si>
    <t>17.2.9</t>
  </si>
  <si>
    <t>17.2.10</t>
  </si>
  <si>
    <t>17.2.11</t>
  </si>
  <si>
    <t>17.3.1</t>
  </si>
  <si>
    <t>17.3.2</t>
  </si>
  <si>
    <t>17.3.3</t>
  </si>
  <si>
    <t>17.3.4</t>
  </si>
  <si>
    <t>17.3.5</t>
  </si>
  <si>
    <t>17.3.6</t>
  </si>
  <si>
    <t>17.3.7</t>
  </si>
  <si>
    <t>17.3.8</t>
  </si>
  <si>
    <t>17.4.1</t>
  </si>
  <si>
    <t>17.4.2</t>
  </si>
  <si>
    <t>17.4.3</t>
  </si>
  <si>
    <t>17.4.4</t>
  </si>
  <si>
    <t>17.4.5</t>
  </si>
  <si>
    <t>17.4.6</t>
  </si>
  <si>
    <t>17.4.7</t>
  </si>
  <si>
    <t>17.5.1</t>
  </si>
  <si>
    <t>17.5.2</t>
  </si>
  <si>
    <t>17.5.3</t>
  </si>
  <si>
    <t>17.5.4</t>
  </si>
  <si>
    <t>17.5.5</t>
  </si>
  <si>
    <t>17.5.6</t>
  </si>
  <si>
    <t>17.6.1</t>
  </si>
  <si>
    <t>17.6.2</t>
  </si>
  <si>
    <t>17.6.3</t>
  </si>
  <si>
    <t>17.6.4</t>
  </si>
  <si>
    <t>17.6.5</t>
  </si>
  <si>
    <t>17.6.6</t>
  </si>
  <si>
    <t>17.6.7</t>
  </si>
  <si>
    <t>17.6.8</t>
  </si>
  <si>
    <t>17.6.9</t>
  </si>
  <si>
    <t>17.6.10</t>
  </si>
  <si>
    <t>17.6.11</t>
  </si>
  <si>
    <t>19.1.1</t>
  </si>
  <si>
    <t>19.1.2</t>
  </si>
  <si>
    <t>19.1.3</t>
  </si>
  <si>
    <t>19.1.4</t>
  </si>
  <si>
    <t>19.1.5</t>
  </si>
  <si>
    <t>19.1.6</t>
  </si>
  <si>
    <t>19.1.7</t>
  </si>
  <si>
    <t>19.1.8</t>
  </si>
  <si>
    <t>19.1.9</t>
  </si>
  <si>
    <t>19.1.10</t>
  </si>
  <si>
    <t>19.1.11</t>
  </si>
  <si>
    <t>19.2.1</t>
  </si>
  <si>
    <t>19.2.2</t>
  </si>
  <si>
    <t>19.3.1</t>
  </si>
  <si>
    <t>19.4.1</t>
  </si>
  <si>
    <t>19.4.2</t>
  </si>
  <si>
    <t>19.4.3</t>
  </si>
  <si>
    <t>19.5</t>
  </si>
  <si>
    <t>19.5.1</t>
  </si>
  <si>
    <t>19.5.2</t>
  </si>
  <si>
    <t>19.6</t>
  </si>
  <si>
    <t>19.6.1</t>
  </si>
  <si>
    <t>19.6.2</t>
  </si>
  <si>
    <t>19.6.3</t>
  </si>
  <si>
    <t>19.6.4</t>
  </si>
  <si>
    <t>21.5</t>
  </si>
  <si>
    <t>21.6</t>
  </si>
  <si>
    <t>21.7</t>
  </si>
  <si>
    <t>21.8</t>
  </si>
  <si>
    <t>21.9</t>
  </si>
  <si>
    <t>21.10</t>
  </si>
  <si>
    <t>22.1.1</t>
  </si>
  <si>
    <t>22.1.2</t>
  </si>
  <si>
    <t>22.1.3</t>
  </si>
  <si>
    <t>22.1.4</t>
  </si>
  <si>
    <t>22.1.5</t>
  </si>
  <si>
    <t>22.1.6</t>
  </si>
  <si>
    <t>22.1.7</t>
  </si>
  <si>
    <t>22.2.1</t>
  </si>
  <si>
    <t>22.2.2</t>
  </si>
  <si>
    <t>22.2.3</t>
  </si>
  <si>
    <t>22.2.4</t>
  </si>
  <si>
    <t>22.2.5</t>
  </si>
  <si>
    <t>22.2.6</t>
  </si>
  <si>
    <t>22.2.7</t>
  </si>
  <si>
    <t>22.2.8</t>
  </si>
  <si>
    <t>22.2.9</t>
  </si>
  <si>
    <t>22.2.10</t>
  </si>
  <si>
    <t>22.2.11</t>
  </si>
  <si>
    <t>22.2.12</t>
  </si>
  <si>
    <t>ERVAL SECO , 10/07/2019.</t>
  </si>
  <si>
    <t xml:space="preserve">Contratada:  </t>
  </si>
  <si>
    <t>VI: R$ 1.152.497,80</t>
  </si>
  <si>
    <t xml:space="preserve">CONTRATO Nº </t>
  </si>
  <si>
    <t>ORÇAMENTO ATUALIZADO PARA A CONCLUSÃO DA OBRA</t>
  </si>
  <si>
    <t>Planejamento CRONOGRAMA</t>
  </si>
  <si>
    <t>PORCENTAGEM</t>
  </si>
  <si>
    <t>PORCENTAGEM ACUMULADA</t>
  </si>
  <si>
    <t>TOTAIS DE VALORES ACUMULADOS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</si>
</sst>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.00&quot; &quot;;&quot; (&quot;#,##0.00&quot;)&quot;;&quot; -&quot;#&quot; &quot;;@&quot; &quot;"/>
    <numFmt numFmtId="166" formatCode="#,##0.00&quot; &quot;;&quot;-&quot;#,##0.00&quot; &quot;;&quot; -&quot;#&quot; &quot;;@&quot; &quot;"/>
    <numFmt numFmtId="167" formatCode="[$R$-416]&quot; &quot;#,##0.00;[Red]&quot;-&quot;[$R$-416]&quot; &quot;#,##0.00"/>
    <numFmt numFmtId="168" formatCode="_-* #,##0.00\ _€_-;\-* #,##0.00\ _€_-;_-* &quot;-&quot;??\ _€_-;_-@_-"/>
    <numFmt numFmtId="169" formatCode="#\,##0."/>
    <numFmt numFmtId="170" formatCode="_(&quot;$&quot;* #,##0_);_(&quot;$&quot;* \(#,##0\);_(&quot;$&quot;* &quot;-&quot;_);_(@_)"/>
    <numFmt numFmtId="171" formatCode="_(&quot;$&quot;* #,##0.00_);_(&quot;$&quot;* \(#,##0.00\);_(&quot;$&quot;* &quot;-&quot;??_);_(@_)"/>
    <numFmt numFmtId="172" formatCode="\$#."/>
    <numFmt numFmtId="173" formatCode="#.00"/>
    <numFmt numFmtId="174" formatCode="0.00_)"/>
    <numFmt numFmtId="175" formatCode="%#.00"/>
    <numFmt numFmtId="176" formatCode="#\,##0.00"/>
    <numFmt numFmtId="177" formatCode="#,"/>
    <numFmt numFmtId="178" formatCode="_(* #,##0_);_(* \(#,##0\);_(* &quot;-&quot;_);_(@_)"/>
  </numFmts>
  <fonts count="41"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0"/>
      <name val="Arial1"/>
    </font>
    <font>
      <sz val="10"/>
      <color rgb="FF000000"/>
      <name val="Arial1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1"/>
      <color rgb="FF000000"/>
      <name val="Arial"/>
      <family val="2"/>
    </font>
    <font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10"/>
      <name val="Times New Roman"/>
      <family val="1"/>
    </font>
    <font>
      <sz val="10"/>
      <color indexed="8"/>
      <name val="MS Sans Serif"/>
      <family val="2"/>
    </font>
    <font>
      <sz val="1"/>
      <color indexed="8"/>
      <name val="Courier"/>
      <family val="3"/>
    </font>
    <font>
      <u/>
      <sz val="6"/>
      <color indexed="36"/>
      <name val="MS Sans Serif"/>
      <family val="2"/>
    </font>
    <font>
      <sz val="8"/>
      <name val="Arial"/>
      <family val="2"/>
    </font>
    <font>
      <sz val="10"/>
      <name val="Courier"/>
      <family val="3"/>
    </font>
    <font>
      <sz val="12"/>
      <name val="Times New Roman"/>
      <family val="1"/>
    </font>
    <font>
      <b/>
      <i/>
      <sz val="16"/>
      <name val="Helv"/>
    </font>
    <font>
      <b/>
      <sz val="14"/>
      <name val="Arial"/>
      <family val="2"/>
    </font>
    <font>
      <sz val="1"/>
      <color indexed="18"/>
      <name val="Courier"/>
      <family val="3"/>
    </font>
    <font>
      <b/>
      <sz val="1"/>
      <color indexed="8"/>
      <name val="Courier"/>
      <family val="3"/>
    </font>
    <font>
      <sz val="10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sz val="14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2">
    <xf numFmtId="0" fontId="0" fillId="0" borderId="0"/>
    <xf numFmtId="0" fontId="12" fillId="0" borderId="0" applyNumberFormat="0" applyBorder="0" applyProtection="0"/>
    <xf numFmtId="0" fontId="12" fillId="0" borderId="0" applyNumberFormat="0" applyBorder="0" applyProtection="0"/>
    <xf numFmtId="165" fontId="12" fillId="0" borderId="0" applyBorder="0" applyProtection="0"/>
    <xf numFmtId="165" fontId="12" fillId="0" borderId="0" applyBorder="0" applyProtection="0"/>
    <xf numFmtId="0" fontId="13" fillId="0" borderId="0" applyNumberFormat="0" applyBorder="0" applyProtection="0"/>
    <xf numFmtId="0" fontId="12" fillId="0" borderId="0" applyNumberFormat="0" applyBorder="0" applyProtection="0"/>
    <xf numFmtId="166" fontId="13" fillId="0" borderId="0" applyBorder="0" applyProtection="0"/>
    <xf numFmtId="0" fontId="14" fillId="0" borderId="0" applyNumberFormat="0" applyBorder="0" applyProtection="0">
      <alignment horizontal="center"/>
    </xf>
    <xf numFmtId="0" fontId="14" fillId="0" borderId="0" applyNumberFormat="0" applyBorder="0" applyProtection="0">
      <alignment horizontal="center" textRotation="90"/>
    </xf>
    <xf numFmtId="0" fontId="8" fillId="0" borderId="0"/>
    <xf numFmtId="9" fontId="8" fillId="0" borderId="0" applyFont="0" applyFill="0" applyBorder="0" applyAlignment="0" applyProtection="0"/>
    <xf numFmtId="0" fontId="15" fillId="0" borderId="0" applyNumberFormat="0" applyBorder="0" applyProtection="0"/>
    <xf numFmtId="167" fontId="15" fillId="0" borderId="0" applyBorder="0" applyProtection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12" fillId="0" borderId="0" applyBorder="0" applyProtection="0"/>
    <xf numFmtId="0" fontId="8" fillId="0" borderId="0"/>
    <xf numFmtId="0" fontId="8" fillId="0" borderId="0"/>
    <xf numFmtId="0" fontId="8" fillId="0" borderId="0"/>
    <xf numFmtId="0" fontId="16" fillId="0" borderId="0"/>
    <xf numFmtId="164" fontId="8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7" fillId="0" borderId="0"/>
    <xf numFmtId="0" fontId="6" fillId="0" borderId="0"/>
    <xf numFmtId="0" fontId="19" fillId="0" borderId="0"/>
    <xf numFmtId="164" fontId="10" fillId="0" borderId="0" applyFont="0" applyFill="0" applyBorder="0" applyAlignment="0" applyProtection="0"/>
    <xf numFmtId="0" fontId="16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3" fillId="0" borderId="0" applyNumberFormat="0" applyBorder="0" applyProtection="0"/>
    <xf numFmtId="0" fontId="20" fillId="0" borderId="0" applyNumberFormat="0" applyFill="0" applyBorder="0" applyAlignment="0" applyProtection="0">
      <alignment vertical="top"/>
      <protection locked="0"/>
    </xf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21" fillId="0" borderId="0"/>
    <xf numFmtId="0" fontId="18" fillId="0" borderId="0"/>
    <xf numFmtId="0" fontId="5" fillId="0" borderId="0"/>
    <xf numFmtId="9" fontId="16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9" fontId="16" fillId="0" borderId="0" applyFont="0" applyFill="0" applyBorder="0" applyAlignment="0" applyProtection="0"/>
    <xf numFmtId="0" fontId="8" fillId="0" borderId="0"/>
    <xf numFmtId="0" fontId="4" fillId="0" borderId="0"/>
    <xf numFmtId="43" fontId="4" fillId="0" borderId="0" applyFont="0" applyFill="0" applyBorder="0" applyAlignment="0" applyProtection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164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4" fillId="0" borderId="0"/>
    <xf numFmtId="9" fontId="23" fillId="0" borderId="0" applyFont="0" applyFill="0" applyBorder="0" applyAlignment="0" applyProtection="0"/>
    <xf numFmtId="0" fontId="25" fillId="0" borderId="0"/>
    <xf numFmtId="168" fontId="8" fillId="0" borderId="0" applyFont="0" applyFill="0" applyBorder="0" applyAlignment="0" applyProtection="0"/>
    <xf numFmtId="169" fontId="26" fillId="0" borderId="0">
      <protection locked="0"/>
    </xf>
    <xf numFmtId="0" fontId="9" fillId="7" borderId="18" applyFill="0" applyBorder="0" applyAlignment="0" applyProtection="0">
      <alignment vertical="center"/>
      <protection locked="0"/>
    </xf>
    <xf numFmtId="170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2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173" fontId="26" fillId="0" borderId="0">
      <protection locked="0"/>
    </xf>
    <xf numFmtId="173" fontId="26" fillId="0" borderId="0"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38" fontId="28" fillId="2" borderId="0" applyNumberFormat="0" applyBorder="0" applyAlignment="0" applyProtection="0"/>
    <xf numFmtId="0" fontId="26" fillId="0" borderId="0">
      <protection locked="0"/>
    </xf>
    <xf numFmtId="0" fontId="26" fillId="0" borderId="0">
      <protection locked="0"/>
    </xf>
    <xf numFmtId="0" fontId="29" fillId="0" borderId="0"/>
    <xf numFmtId="10" fontId="28" fillId="8" borderId="1" applyNumberFormat="0" applyBorder="0" applyAlignment="0" applyProtection="0"/>
    <xf numFmtId="0" fontId="8" fillId="0" borderId="0">
      <alignment horizontal="centerContinuous" vertical="justify"/>
    </xf>
    <xf numFmtId="0" fontId="30" fillId="0" borderId="0" applyAlignment="0">
      <alignment horizontal="center"/>
    </xf>
    <xf numFmtId="174" fontId="31" fillId="0" borderId="0"/>
    <xf numFmtId="0" fontId="32" fillId="0" borderId="0">
      <alignment horizontal="left" vertical="center" indent="12"/>
    </xf>
    <xf numFmtId="0" fontId="28" fillId="0" borderId="18" applyBorder="0">
      <alignment horizontal="left" vertical="center" wrapText="1" indent="2"/>
      <protection locked="0"/>
    </xf>
    <xf numFmtId="0" fontId="28" fillId="0" borderId="18" applyBorder="0">
      <alignment horizontal="left" vertical="center" wrapText="1" indent="3"/>
      <protection locked="0"/>
    </xf>
    <xf numFmtId="10" fontId="8" fillId="0" borderId="0" applyFont="0" applyFill="0" applyBorder="0" applyAlignment="0" applyProtection="0"/>
    <xf numFmtId="175" fontId="26" fillId="0" borderId="0">
      <protection locked="0"/>
    </xf>
    <xf numFmtId="175" fontId="26" fillId="0" borderId="0">
      <protection locked="0"/>
    </xf>
    <xf numFmtId="176" fontId="26" fillId="0" borderId="0">
      <protection locked="0"/>
    </xf>
    <xf numFmtId="38" fontId="22" fillId="0" borderId="0" applyFont="0" applyFill="0" applyBorder="0" applyAlignment="0" applyProtection="0"/>
    <xf numFmtId="177" fontId="33" fillId="0" borderId="0">
      <protection locked="0"/>
    </xf>
    <xf numFmtId="178" fontId="23" fillId="0" borderId="0" applyFont="0" applyFill="0" applyBorder="0" applyAlignment="0" applyProtection="0"/>
    <xf numFmtId="0" fontId="22" fillId="0" borderId="0"/>
    <xf numFmtId="0" fontId="34" fillId="0" borderId="0">
      <protection locked="0"/>
    </xf>
    <xf numFmtId="0" fontId="34" fillId="0" borderId="0">
      <protection locked="0"/>
    </xf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1" fillId="0" borderId="0"/>
    <xf numFmtId="0" fontId="8" fillId="0" borderId="0"/>
  </cellStyleXfs>
  <cellXfs count="318">
    <xf numFmtId="0" fontId="0" fillId="0" borderId="0" xfId="0"/>
    <xf numFmtId="0" fontId="8" fillId="0" borderId="0" xfId="10" applyFont="1" applyFill="1" applyAlignment="1">
      <alignment vertical="center"/>
    </xf>
    <xf numFmtId="0" fontId="9" fillId="0" borderId="0" xfId="10" applyFont="1" applyFill="1" applyBorder="1" applyAlignment="1">
      <alignment horizontal="center" vertical="center" wrapText="1"/>
    </xf>
    <xf numFmtId="0" fontId="9" fillId="0" borderId="0" xfId="10" applyFont="1" applyFill="1" applyBorder="1" applyAlignment="1">
      <alignment horizontal="center" wrapText="1"/>
    </xf>
    <xf numFmtId="0" fontId="8" fillId="0" borderId="0" xfId="10" applyFont="1" applyFill="1" applyBorder="1" applyAlignment="1">
      <alignment vertical="center" wrapText="1"/>
    </xf>
    <xf numFmtId="0" fontId="9" fillId="0" borderId="0" xfId="10" applyFont="1" applyFill="1" applyBorder="1" applyAlignment="1">
      <alignment horizontal="center" vertical="center"/>
    </xf>
    <xf numFmtId="0" fontId="8" fillId="0" borderId="0" xfId="10" applyFont="1" applyFill="1" applyBorder="1" applyAlignment="1">
      <alignment vertical="center"/>
    </xf>
    <xf numFmtId="0" fontId="8" fillId="0" borderId="0" xfId="10" applyFont="1" applyFill="1" applyAlignment="1">
      <alignment horizontal="center" vertical="center"/>
    </xf>
    <xf numFmtId="0" fontId="8" fillId="0" borderId="0" xfId="10" applyFont="1" applyFill="1" applyAlignment="1">
      <alignment horizontal="center"/>
    </xf>
    <xf numFmtId="0" fontId="8" fillId="0" borderId="0" xfId="10" applyFont="1" applyFill="1" applyAlignment="1">
      <alignment horizontal="left" vertical="center"/>
    </xf>
    <xf numFmtId="0" fontId="8" fillId="0" borderId="1" xfId="10" applyFont="1" applyFill="1" applyBorder="1" applyAlignment="1">
      <alignment vertical="center"/>
    </xf>
    <xf numFmtId="0" fontId="8" fillId="0" borderId="1" xfId="10" applyFont="1" applyFill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left" vertical="center"/>
    </xf>
    <xf numFmtId="0" fontId="9" fillId="0" borderId="1" xfId="10" applyFont="1" applyFill="1" applyBorder="1" applyAlignment="1">
      <alignment vertical="center" wrapText="1"/>
    </xf>
    <xf numFmtId="0" fontId="8" fillId="0" borderId="0" xfId="10" applyFont="1" applyAlignment="1">
      <alignment vertical="center"/>
    </xf>
    <xf numFmtId="0" fontId="9" fillId="2" borderId="1" xfId="10" applyFont="1" applyFill="1" applyBorder="1" applyAlignment="1">
      <alignment vertical="center"/>
    </xf>
    <xf numFmtId="0" fontId="8" fillId="0" borderId="1" xfId="10" applyFont="1" applyFill="1" applyBorder="1" applyAlignment="1">
      <alignment vertical="center" wrapText="1"/>
    </xf>
    <xf numFmtId="49" fontId="8" fillId="0" borderId="1" xfId="10" applyNumberFormat="1" applyFont="1" applyFill="1" applyBorder="1" applyAlignment="1">
      <alignment vertical="center" wrapText="1"/>
    </xf>
    <xf numFmtId="0" fontId="8" fillId="0" borderId="0" xfId="10" applyFont="1" applyFill="1" applyBorder="1" applyAlignment="1">
      <alignment horizontal="center"/>
    </xf>
    <xf numFmtId="0" fontId="8" fillId="0" borderId="0" xfId="10" applyFont="1" applyFill="1" applyBorder="1" applyAlignment="1">
      <alignment horizontal="left" vertical="center"/>
    </xf>
    <xf numFmtId="0" fontId="8" fillId="4" borderId="1" xfId="10" applyFont="1" applyFill="1" applyBorder="1" applyAlignment="1">
      <alignment vertical="center" wrapText="1"/>
    </xf>
    <xf numFmtId="0" fontId="8" fillId="4" borderId="1" xfId="10" applyFont="1" applyFill="1" applyBorder="1" applyAlignment="1">
      <alignment horizontal="center" vertical="center"/>
    </xf>
    <xf numFmtId="0" fontId="8" fillId="4" borderId="1" xfId="10" applyFont="1" applyFill="1" applyBorder="1" applyAlignment="1">
      <alignment vertical="center"/>
    </xf>
    <xf numFmtId="49" fontId="8" fillId="4" borderId="1" xfId="10" applyNumberFormat="1" applyFont="1" applyFill="1" applyBorder="1" applyAlignment="1">
      <alignment horizontal="center" vertical="center"/>
    </xf>
    <xf numFmtId="0" fontId="8" fillId="4" borderId="1" xfId="10" applyFont="1" applyFill="1" applyBorder="1" applyAlignment="1">
      <alignment horizontal="center" vertical="center" wrapText="1"/>
    </xf>
    <xf numFmtId="0" fontId="8" fillId="4" borderId="1" xfId="10" applyFont="1" applyFill="1" applyBorder="1" applyAlignment="1">
      <alignment horizontal="left" vertical="center" wrapText="1"/>
    </xf>
    <xf numFmtId="0" fontId="9" fillId="3" borderId="1" xfId="10" applyFont="1" applyFill="1" applyBorder="1" applyAlignment="1">
      <alignment vertical="center"/>
    </xf>
    <xf numFmtId="0" fontId="9" fillId="3" borderId="1" xfId="10" applyFont="1" applyFill="1" applyBorder="1" applyAlignment="1">
      <alignment vertical="center" wrapText="1"/>
    </xf>
    <xf numFmtId="165" fontId="11" fillId="0" borderId="1" xfId="4" applyFont="1" applyFill="1" applyBorder="1" applyAlignment="1">
      <alignment horizontal="center" vertical="center" wrapText="1"/>
    </xf>
    <xf numFmtId="164" fontId="8" fillId="0" borderId="0" xfId="26" applyFont="1" applyFill="1" applyAlignment="1">
      <alignment vertical="center"/>
    </xf>
    <xf numFmtId="164" fontId="8" fillId="0" borderId="0" xfId="26" applyFont="1" applyFill="1" applyAlignment="1">
      <alignment horizontal="center" vertical="center"/>
    </xf>
    <xf numFmtId="164" fontId="8" fillId="0" borderId="0" xfId="26" applyFont="1" applyFill="1" applyBorder="1" applyAlignment="1">
      <alignment vertical="center"/>
    </xf>
    <xf numFmtId="164" fontId="8" fillId="0" borderId="1" xfId="26" applyFont="1" applyFill="1" applyBorder="1" applyAlignment="1">
      <alignment horizontal="center" vertical="center"/>
    </xf>
    <xf numFmtId="49" fontId="8" fillId="0" borderId="1" xfId="27" applyNumberFormat="1" applyFont="1" applyFill="1" applyBorder="1" applyAlignment="1">
      <alignment horizontal="center" vertical="center" wrapText="1"/>
    </xf>
    <xf numFmtId="49" fontId="8" fillId="0" borderId="1" xfId="27" applyNumberFormat="1" applyFont="1" applyFill="1" applyBorder="1" applyAlignment="1">
      <alignment vertical="center" wrapText="1"/>
    </xf>
    <xf numFmtId="164" fontId="9" fillId="0" borderId="0" xfId="26" applyFont="1" applyFill="1" applyBorder="1" applyAlignment="1">
      <alignment horizontal="center" vertical="center" wrapText="1"/>
    </xf>
    <xf numFmtId="0" fontId="8" fillId="0" borderId="1" xfId="1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164" fontId="8" fillId="0" borderId="1" xfId="14" applyFont="1" applyFill="1" applyBorder="1" applyAlignment="1">
      <alignment horizontal="right" vertical="center"/>
    </xf>
    <xf numFmtId="2" fontId="8" fillId="0" borderId="1" xfId="0" applyNumberFormat="1" applyFont="1" applyFill="1" applyBorder="1" applyAlignment="1">
      <alignment horizontal="center" vertical="center" wrapText="1"/>
    </xf>
    <xf numFmtId="0" fontId="8" fillId="0" borderId="1" xfId="27" applyNumberFormat="1" applyFont="1" applyFill="1" applyBorder="1" applyAlignment="1">
      <alignment horizontal="center" vertical="center" wrapText="1"/>
    </xf>
    <xf numFmtId="43" fontId="8" fillId="0" borderId="0" xfId="10" applyNumberFormat="1" applyFont="1" applyFill="1" applyAlignment="1">
      <alignment vertical="center"/>
    </xf>
    <xf numFmtId="2" fontId="8" fillId="0" borderId="1" xfId="10" applyNumberFormat="1" applyFont="1" applyFill="1" applyBorder="1" applyAlignment="1">
      <alignment horizontal="center" vertical="center" wrapText="1"/>
    </xf>
    <xf numFmtId="1" fontId="8" fillId="0" borderId="1" xfId="10" applyNumberFormat="1" applyFont="1" applyFill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left" vertical="center" wrapText="1"/>
    </xf>
    <xf numFmtId="0" fontId="8" fillId="0" borderId="1" xfId="10" applyFont="1" applyFill="1" applyBorder="1" applyAlignment="1">
      <alignment horizontal="center" vertical="center"/>
    </xf>
    <xf numFmtId="0" fontId="8" fillId="4" borderId="0" xfId="10" applyFont="1" applyFill="1" applyAlignment="1">
      <alignment vertical="center"/>
    </xf>
    <xf numFmtId="0" fontId="8" fillId="0" borderId="0" xfId="10" applyFont="1" applyFill="1" applyBorder="1" applyAlignment="1">
      <alignment horizontal="center" vertical="center"/>
    </xf>
    <xf numFmtId="0" fontId="9" fillId="0" borderId="15" xfId="10" applyFont="1" applyFill="1" applyBorder="1" applyAlignment="1">
      <alignment vertical="center" wrapText="1"/>
    </xf>
    <xf numFmtId="0" fontId="9" fillId="0" borderId="19" xfId="10" applyFont="1" applyFill="1" applyBorder="1" applyAlignment="1">
      <alignment horizontal="right" vertical="center" wrapText="1"/>
    </xf>
    <xf numFmtId="164" fontId="8" fillId="0" borderId="1" xfId="14" applyFont="1" applyFill="1" applyBorder="1" applyAlignment="1">
      <alignment vertical="center"/>
    </xf>
    <xf numFmtId="0" fontId="8" fillId="0" borderId="1" xfId="10" quotePrefix="1" applyFont="1" applyFill="1" applyBorder="1" applyAlignment="1">
      <alignment horizontal="center" vertical="center" wrapText="1"/>
    </xf>
    <xf numFmtId="0" fontId="8" fillId="4" borderId="1" xfId="10" quotePrefix="1" applyFont="1" applyFill="1" applyBorder="1" applyAlignment="1">
      <alignment horizontal="center" vertical="center" wrapText="1"/>
    </xf>
    <xf numFmtId="0" fontId="9" fillId="0" borderId="0" xfId="10" applyFont="1" applyFill="1" applyBorder="1" applyAlignment="1">
      <alignment horizontal="left" vertical="center"/>
    </xf>
    <xf numFmtId="0" fontId="8" fillId="0" borderId="19" xfId="10" applyFont="1" applyFill="1" applyBorder="1" applyAlignment="1">
      <alignment vertical="center"/>
    </xf>
    <xf numFmtId="0" fontId="8" fillId="3" borderId="20" xfId="10" applyFill="1" applyBorder="1" applyAlignment="1">
      <alignment horizontal="center"/>
    </xf>
    <xf numFmtId="0" fontId="8" fillId="3" borderId="3" xfId="10" applyFill="1" applyBorder="1" applyAlignment="1">
      <alignment horizontal="center"/>
    </xf>
    <xf numFmtId="0" fontId="8" fillId="3" borderId="16" xfId="10" applyFill="1" applyBorder="1" applyAlignment="1">
      <alignment horizontal="center"/>
    </xf>
    <xf numFmtId="0" fontId="8" fillId="0" borderId="21" xfId="10" applyBorder="1"/>
    <xf numFmtId="0" fontId="8" fillId="0" borderId="22" xfId="10" applyBorder="1" applyAlignment="1">
      <alignment horizontal="center"/>
    </xf>
    <xf numFmtId="0" fontId="8" fillId="0" borderId="22" xfId="10" applyBorder="1"/>
    <xf numFmtId="0" fontId="8" fillId="0" borderId="23" xfId="10" applyBorder="1"/>
    <xf numFmtId="0" fontId="8" fillId="0" borderId="24" xfId="10" applyBorder="1" applyAlignment="1">
      <alignment horizontal="center"/>
    </xf>
    <xf numFmtId="49" fontId="9" fillId="3" borderId="1" xfId="10" applyNumberFormat="1" applyFont="1" applyFill="1" applyBorder="1"/>
    <xf numFmtId="164" fontId="0" fillId="0" borderId="1" xfId="45" applyFont="1" applyBorder="1" applyAlignment="1">
      <alignment horizontal="center"/>
    </xf>
    <xf numFmtId="10" fontId="0" fillId="0" borderId="1" xfId="11" applyNumberFormat="1" applyFont="1" applyBorder="1" applyAlignment="1">
      <alignment horizontal="center"/>
    </xf>
    <xf numFmtId="10" fontId="8" fillId="9" borderId="1" xfId="11" applyNumberFormat="1" applyFont="1" applyFill="1" applyBorder="1"/>
    <xf numFmtId="10" fontId="0" fillId="0" borderId="1" xfId="11" applyNumberFormat="1" applyFont="1" applyBorder="1"/>
    <xf numFmtId="0" fontId="8" fillId="0" borderId="1" xfId="10" applyBorder="1"/>
    <xf numFmtId="0" fontId="8" fillId="0" borderId="18" xfId="10" applyBorder="1"/>
    <xf numFmtId="0" fontId="9" fillId="0" borderId="1" xfId="10" applyFont="1" applyBorder="1"/>
    <xf numFmtId="164" fontId="8" fillId="0" borderId="1" xfId="10" applyNumberFormat="1" applyBorder="1"/>
    <xf numFmtId="0" fontId="9" fillId="3" borderId="1" xfId="10" applyFont="1" applyFill="1" applyBorder="1"/>
    <xf numFmtId="9" fontId="8" fillId="9" borderId="1" xfId="11" applyFont="1" applyFill="1" applyBorder="1"/>
    <xf numFmtId="9" fontId="8" fillId="0" borderId="1" xfId="11" applyFont="1" applyFill="1" applyBorder="1"/>
    <xf numFmtId="0" fontId="8" fillId="0" borderId="1" xfId="10" applyFill="1" applyBorder="1"/>
    <xf numFmtId="9" fontId="0" fillId="0" borderId="1" xfId="11" applyFont="1" applyFill="1" applyBorder="1"/>
    <xf numFmtId="9" fontId="0" fillId="0" borderId="18" xfId="11" applyFont="1" applyBorder="1"/>
    <xf numFmtId="164" fontId="8" fillId="0" borderId="1" xfId="10" applyNumberFormat="1" applyFill="1" applyBorder="1"/>
    <xf numFmtId="9" fontId="8" fillId="0" borderId="18" xfId="11" applyFont="1" applyFill="1" applyBorder="1"/>
    <xf numFmtId="164" fontId="8" fillId="0" borderId="18" xfId="10" applyNumberFormat="1" applyBorder="1"/>
    <xf numFmtId="9" fontId="0" fillId="0" borderId="18" xfId="11" applyFont="1" applyFill="1" applyBorder="1"/>
    <xf numFmtId="164" fontId="8" fillId="0" borderId="1" xfId="14" applyFont="1" applyBorder="1"/>
    <xf numFmtId="9" fontId="35" fillId="0" borderId="18" xfId="11" applyFont="1" applyFill="1" applyBorder="1"/>
    <xf numFmtId="164" fontId="8" fillId="0" borderId="18" xfId="10" applyNumberFormat="1" applyFont="1" applyBorder="1"/>
    <xf numFmtId="9" fontId="35" fillId="9" borderId="18" xfId="11" applyFont="1" applyFill="1" applyBorder="1"/>
    <xf numFmtId="43" fontId="8" fillId="0" borderId="1" xfId="10" applyNumberFormat="1" applyBorder="1"/>
    <xf numFmtId="43" fontId="8" fillId="0" borderId="18" xfId="10" applyNumberFormat="1" applyBorder="1"/>
    <xf numFmtId="9" fontId="8" fillId="9" borderId="18" xfId="48" applyFont="1" applyFill="1" applyBorder="1"/>
    <xf numFmtId="9" fontId="8" fillId="9" borderId="18" xfId="11" applyFont="1" applyFill="1" applyBorder="1"/>
    <xf numFmtId="9" fontId="8" fillId="4" borderId="1" xfId="11" applyFont="1" applyFill="1" applyBorder="1"/>
    <xf numFmtId="164" fontId="8" fillId="4" borderId="1" xfId="10" applyNumberFormat="1" applyFill="1" applyBorder="1"/>
    <xf numFmtId="164" fontId="8" fillId="0" borderId="18" xfId="10" applyNumberFormat="1" applyFill="1" applyBorder="1"/>
    <xf numFmtId="164" fontId="0" fillId="0" borderId="1" xfId="45" applyFont="1" applyBorder="1"/>
    <xf numFmtId="9" fontId="8" fillId="9" borderId="1" xfId="48" applyFont="1" applyFill="1" applyBorder="1"/>
    <xf numFmtId="9" fontId="8" fillId="0" borderId="1" xfId="48" applyFont="1" applyBorder="1"/>
    <xf numFmtId="9" fontId="8" fillId="0" borderId="1" xfId="48" applyFont="1" applyFill="1" applyBorder="1"/>
    <xf numFmtId="164" fontId="8" fillId="3" borderId="3" xfId="10" applyNumberFormat="1" applyFill="1" applyBorder="1"/>
    <xf numFmtId="10" fontId="0" fillId="5" borderId="7" xfId="11" applyNumberFormat="1" applyFont="1" applyFill="1" applyBorder="1"/>
    <xf numFmtId="0" fontId="8" fillId="0" borderId="0" xfId="121" applyFont="1" applyBorder="1" applyAlignment="1">
      <alignment vertical="center"/>
    </xf>
    <xf numFmtId="0" fontId="8" fillId="0" borderId="0" xfId="121" applyFont="1" applyBorder="1" applyAlignment="1">
      <alignment horizontal="left" vertical="center"/>
    </xf>
    <xf numFmtId="0" fontId="8" fillId="0" borderId="0" xfId="121" applyFont="1" applyBorder="1" applyAlignment="1">
      <alignment horizontal="center" vertical="center"/>
    </xf>
    <xf numFmtId="164" fontId="8" fillId="0" borderId="0" xfId="45" applyFont="1" applyBorder="1" applyAlignment="1">
      <alignment horizontal="center" vertical="center"/>
    </xf>
    <xf numFmtId="0" fontId="8" fillId="0" borderId="0" xfId="121" applyBorder="1"/>
    <xf numFmtId="0" fontId="9" fillId="0" borderId="4" xfId="121" applyFont="1" applyBorder="1" applyAlignment="1">
      <alignment vertical="center"/>
    </xf>
    <xf numFmtId="0" fontId="9" fillId="0" borderId="5" xfId="121" applyFont="1" applyBorder="1" applyAlignment="1">
      <alignment vertical="center"/>
    </xf>
    <xf numFmtId="0" fontId="8" fillId="0" borderId="5" xfId="121" applyFont="1" applyBorder="1" applyAlignment="1">
      <alignment horizontal="left" vertical="center"/>
    </xf>
    <xf numFmtId="0" fontId="8" fillId="0" borderId="5" xfId="121" applyFont="1" applyBorder="1" applyAlignment="1">
      <alignment horizontal="center" vertical="center"/>
    </xf>
    <xf numFmtId="164" fontId="8" fillId="0" borderId="5" xfId="45" applyFont="1" applyBorder="1" applyAlignment="1">
      <alignment horizontal="center" vertical="center"/>
    </xf>
    <xf numFmtId="0" fontId="8" fillId="0" borderId="5" xfId="121" applyFont="1" applyBorder="1" applyAlignment="1">
      <alignment vertical="center"/>
    </xf>
    <xf numFmtId="0" fontId="8" fillId="0" borderId="5" xfId="121" applyBorder="1"/>
    <xf numFmtId="0" fontId="8" fillId="0" borderId="6" xfId="121" applyBorder="1"/>
    <xf numFmtId="0" fontId="9" fillId="0" borderId="7" xfId="121" applyFont="1" applyBorder="1" applyAlignment="1">
      <alignment vertical="center"/>
    </xf>
    <xf numFmtId="0" fontId="9" fillId="0" borderId="0" xfId="121" applyFont="1" applyBorder="1" applyAlignment="1">
      <alignment vertical="center"/>
    </xf>
    <xf numFmtId="164" fontId="9" fillId="0" borderId="0" xfId="45" applyFont="1" applyBorder="1" applyAlignment="1">
      <alignment horizontal="center" vertical="center"/>
    </xf>
    <xf numFmtId="9" fontId="8" fillId="0" borderId="0" xfId="121" applyNumberFormat="1" applyFont="1" applyBorder="1" applyAlignment="1">
      <alignment vertical="center"/>
    </xf>
    <xf numFmtId="0" fontId="8" fillId="0" borderId="8" xfId="121" applyBorder="1"/>
    <xf numFmtId="0" fontId="9" fillId="0" borderId="9" xfId="121" applyFont="1" applyBorder="1" applyAlignment="1">
      <alignment vertical="center"/>
    </xf>
    <xf numFmtId="0" fontId="8" fillId="0" borderId="10" xfId="121" applyFont="1" applyBorder="1" applyAlignment="1">
      <alignment horizontal="left" vertical="center"/>
    </xf>
    <xf numFmtId="0" fontId="8" fillId="0" borderId="10" xfId="121" applyFont="1" applyBorder="1" applyAlignment="1">
      <alignment horizontal="center" vertical="center"/>
    </xf>
    <xf numFmtId="164" fontId="9" fillId="0" borderId="10" xfId="45" applyFont="1" applyBorder="1" applyAlignment="1">
      <alignment horizontal="center" vertical="center"/>
    </xf>
    <xf numFmtId="0" fontId="8" fillId="0" borderId="10" xfId="121" applyFont="1" applyBorder="1" applyAlignment="1">
      <alignment vertical="center"/>
    </xf>
    <xf numFmtId="0" fontId="8" fillId="0" borderId="10" xfId="121" applyBorder="1"/>
    <xf numFmtId="0" fontId="8" fillId="0" borderId="11" xfId="121" applyBorder="1"/>
    <xf numFmtId="0" fontId="8" fillId="3" borderId="17" xfId="10" applyFill="1" applyBorder="1" applyAlignment="1">
      <alignment horizontal="center"/>
    </xf>
    <xf numFmtId="0" fontId="36" fillId="0" borderId="0" xfId="121" applyFont="1" applyBorder="1" applyAlignment="1">
      <alignment vertical="center"/>
    </xf>
    <xf numFmtId="0" fontId="37" fillId="0" borderId="10" xfId="0" applyFont="1" applyBorder="1"/>
    <xf numFmtId="0" fontId="17" fillId="0" borderId="0" xfId="10" applyFont="1" applyFill="1" applyBorder="1" applyAlignment="1">
      <alignment vertical="center" wrapText="1"/>
    </xf>
    <xf numFmtId="0" fontId="8" fillId="0" borderId="8" xfId="10" applyFont="1" applyFill="1" applyBorder="1" applyAlignment="1">
      <alignment vertical="center"/>
    </xf>
    <xf numFmtId="0" fontId="8" fillId="0" borderId="11" xfId="10" applyFont="1" applyFill="1" applyBorder="1" applyAlignment="1">
      <alignment vertical="center"/>
    </xf>
    <xf numFmtId="0" fontId="9" fillId="0" borderId="0" xfId="10" applyFont="1" applyFill="1" applyBorder="1" applyAlignment="1">
      <alignment vertical="center" wrapText="1"/>
    </xf>
    <xf numFmtId="164" fontId="9" fillId="0" borderId="0" xfId="26" applyFont="1" applyFill="1" applyBorder="1" applyAlignment="1">
      <alignment vertical="center" wrapText="1"/>
    </xf>
    <xf numFmtId="0" fontId="9" fillId="0" borderId="34" xfId="10" applyFont="1" applyFill="1" applyBorder="1" applyAlignment="1">
      <alignment vertical="center" wrapText="1"/>
    </xf>
    <xf numFmtId="0" fontId="9" fillId="0" borderId="13" xfId="10" applyFont="1" applyFill="1" applyBorder="1" applyAlignment="1">
      <alignment horizontal="center" vertical="center" wrapText="1"/>
    </xf>
    <xf numFmtId="164" fontId="9" fillId="0" borderId="13" xfId="26" applyFont="1" applyFill="1" applyBorder="1" applyAlignment="1">
      <alignment horizontal="center" vertical="center" wrapText="1"/>
    </xf>
    <xf numFmtId="0" fontId="8" fillId="0" borderId="10" xfId="10" applyFont="1" applyFill="1" applyBorder="1" applyAlignment="1">
      <alignment horizontal="center"/>
    </xf>
    <xf numFmtId="0" fontId="8" fillId="0" borderId="10" xfId="10" applyFont="1" applyFill="1" applyBorder="1" applyAlignment="1">
      <alignment horizontal="center" vertical="center"/>
    </xf>
    <xf numFmtId="0" fontId="9" fillId="9" borderId="1" xfId="10" applyFont="1" applyFill="1" applyBorder="1" applyAlignment="1">
      <alignment horizontal="center" vertical="center" wrapText="1"/>
    </xf>
    <xf numFmtId="0" fontId="8" fillId="9" borderId="1" xfId="10" applyFont="1" applyFill="1" applyBorder="1" applyAlignment="1">
      <alignment horizontal="center" vertical="center" wrapText="1"/>
    </xf>
    <xf numFmtId="0" fontId="9" fillId="9" borderId="1" xfId="10" applyFont="1" applyFill="1" applyBorder="1" applyAlignment="1">
      <alignment horizontal="left" vertical="center" wrapText="1"/>
    </xf>
    <xf numFmtId="164" fontId="8" fillId="9" borderId="1" xfId="14" applyFont="1" applyFill="1" applyBorder="1" applyAlignment="1">
      <alignment horizontal="right" vertical="center"/>
    </xf>
    <xf numFmtId="164" fontId="8" fillId="9" borderId="1" xfId="14" applyFont="1" applyFill="1" applyBorder="1" applyAlignment="1">
      <alignment vertical="center"/>
    </xf>
    <xf numFmtId="0" fontId="8" fillId="9" borderId="1" xfId="10" applyFont="1" applyFill="1" applyBorder="1" applyAlignment="1">
      <alignment vertical="center"/>
    </xf>
    <xf numFmtId="0" fontId="9" fillId="9" borderId="1" xfId="10" applyFont="1" applyFill="1" applyBorder="1" applyAlignment="1">
      <alignment horizontal="center" vertical="center"/>
    </xf>
    <xf numFmtId="0" fontId="9" fillId="9" borderId="1" xfId="10" applyFont="1" applyFill="1" applyBorder="1" applyAlignment="1">
      <alignment vertical="center"/>
    </xf>
    <xf numFmtId="164" fontId="8" fillId="9" borderId="1" xfId="26" applyFont="1" applyFill="1" applyBorder="1" applyAlignment="1">
      <alignment vertical="center"/>
    </xf>
    <xf numFmtId="0" fontId="8" fillId="9" borderId="1" xfId="10" applyFont="1" applyFill="1" applyBorder="1" applyAlignment="1">
      <alignment horizontal="center" vertical="center"/>
    </xf>
    <xf numFmtId="164" fontId="8" fillId="4" borderId="1" xfId="14" applyFont="1" applyFill="1" applyBorder="1" applyAlignment="1">
      <alignment vertical="center"/>
    </xf>
    <xf numFmtId="164" fontId="8" fillId="9" borderId="1" xfId="26" applyFont="1" applyFill="1" applyBorder="1" applyAlignment="1">
      <alignment horizontal="right" vertical="center" wrapText="1"/>
    </xf>
    <xf numFmtId="0" fontId="9" fillId="9" borderId="1" xfId="10" applyFont="1" applyFill="1" applyBorder="1" applyAlignment="1">
      <alignment vertical="center" wrapText="1"/>
    </xf>
    <xf numFmtId="164" fontId="9" fillId="9" borderId="1" xfId="26" applyFont="1" applyFill="1" applyBorder="1" applyAlignment="1">
      <alignment vertical="center" wrapText="1"/>
    </xf>
    <xf numFmtId="0" fontId="9" fillId="11" borderId="1" xfId="10" applyFont="1" applyFill="1" applyBorder="1" applyAlignment="1">
      <alignment horizontal="center" vertical="center"/>
    </xf>
    <xf numFmtId="0" fontId="9" fillId="11" borderId="1" xfId="10" applyFont="1" applyFill="1" applyBorder="1" applyAlignment="1">
      <alignment horizontal="center"/>
    </xf>
    <xf numFmtId="0" fontId="9" fillId="11" borderId="1" xfId="10" applyFont="1" applyFill="1" applyBorder="1" applyAlignment="1">
      <alignment vertical="center"/>
    </xf>
    <xf numFmtId="164" fontId="9" fillId="11" borderId="1" xfId="26" applyFont="1" applyFill="1" applyBorder="1" applyAlignment="1">
      <alignment vertical="center"/>
    </xf>
    <xf numFmtId="0" fontId="8" fillId="11" borderId="1" xfId="10" applyFont="1" applyFill="1" applyBorder="1" applyAlignment="1">
      <alignment vertical="center"/>
    </xf>
    <xf numFmtId="164" fontId="8" fillId="11" borderId="1" xfId="26" applyFont="1" applyFill="1" applyBorder="1" applyAlignment="1">
      <alignment vertical="center"/>
    </xf>
    <xf numFmtId="4" fontId="8" fillId="11" borderId="1" xfId="10" applyNumberFormat="1" applyFont="1" applyFill="1" applyBorder="1" applyAlignment="1">
      <alignment vertical="center"/>
    </xf>
    <xf numFmtId="0" fontId="9" fillId="11" borderId="1" xfId="10" applyFont="1" applyFill="1" applyBorder="1" applyAlignment="1">
      <alignment vertical="center" wrapText="1"/>
    </xf>
    <xf numFmtId="0" fontId="8" fillId="11" borderId="1" xfId="10" applyFont="1" applyFill="1" applyBorder="1" applyAlignment="1">
      <alignment vertical="center" wrapText="1"/>
    </xf>
    <xf numFmtId="164" fontId="8" fillId="11" borderId="1" xfId="26" applyFont="1" applyFill="1" applyBorder="1" applyAlignment="1">
      <alignment vertical="center" wrapText="1"/>
    </xf>
    <xf numFmtId="164" fontId="9" fillId="11" borderId="1" xfId="26" applyFont="1" applyFill="1" applyBorder="1" applyAlignment="1">
      <alignment horizontal="center" vertical="center"/>
    </xf>
    <xf numFmtId="49" fontId="9" fillId="11" borderId="15" xfId="10" applyNumberFormat="1" applyFont="1" applyFill="1" applyBorder="1" applyAlignment="1">
      <alignment vertical="center"/>
    </xf>
    <xf numFmtId="0" fontId="8" fillId="9" borderId="1" xfId="10" applyFont="1" applyFill="1" applyBorder="1" applyAlignment="1">
      <alignment vertical="center" wrapText="1"/>
    </xf>
    <xf numFmtId="164" fontId="8" fillId="9" borderId="1" xfId="26" applyFont="1" applyFill="1" applyBorder="1" applyAlignment="1">
      <alignment vertical="center" wrapText="1"/>
    </xf>
    <xf numFmtId="49" fontId="38" fillId="11" borderId="15" xfId="10" applyNumberFormat="1" applyFont="1" applyFill="1" applyBorder="1" applyAlignment="1">
      <alignment vertical="center"/>
    </xf>
    <xf numFmtId="49" fontId="38" fillId="11" borderId="19" xfId="10" applyNumberFormat="1" applyFont="1" applyFill="1" applyBorder="1" applyAlignment="1">
      <alignment horizontal="right" vertical="center"/>
    </xf>
    <xf numFmtId="0" fontId="36" fillId="11" borderId="1" xfId="10" applyFont="1" applyFill="1" applyBorder="1" applyAlignment="1">
      <alignment vertical="center"/>
    </xf>
    <xf numFmtId="0" fontId="8" fillId="0" borderId="0" xfId="10" applyFont="1" applyFill="1" applyBorder="1" applyAlignment="1" applyProtection="1">
      <alignment horizontal="center"/>
      <protection locked="0"/>
    </xf>
    <xf numFmtId="0" fontId="8" fillId="0" borderId="0" xfId="10" applyFont="1" applyFill="1" applyBorder="1" applyAlignment="1" applyProtection="1">
      <alignment horizontal="center" vertical="center"/>
      <protection locked="0"/>
    </xf>
    <xf numFmtId="0" fontId="8" fillId="0" borderId="7" xfId="10" applyFont="1" applyFill="1" applyBorder="1" applyAlignment="1">
      <alignment horizontal="center" vertical="center"/>
    </xf>
    <xf numFmtId="164" fontId="8" fillId="0" borderId="8" xfId="26" applyFont="1" applyFill="1" applyBorder="1" applyAlignment="1">
      <alignment vertical="center"/>
    </xf>
    <xf numFmtId="0" fontId="9" fillId="11" borderId="24" xfId="10" applyFont="1" applyFill="1" applyBorder="1" applyAlignment="1">
      <alignment horizontal="center" vertical="center"/>
    </xf>
    <xf numFmtId="0" fontId="8" fillId="0" borderId="24" xfId="10" applyFont="1" applyFill="1" applyBorder="1" applyAlignment="1">
      <alignment horizontal="center" vertical="center"/>
    </xf>
    <xf numFmtId="0" fontId="9" fillId="0" borderId="40" xfId="10" applyFont="1" applyFill="1" applyBorder="1" applyAlignment="1">
      <alignment vertical="center" wrapText="1"/>
    </xf>
    <xf numFmtId="0" fontId="9" fillId="9" borderId="24" xfId="10" applyFont="1" applyFill="1" applyBorder="1" applyAlignment="1">
      <alignment horizontal="center" vertical="center" wrapText="1"/>
    </xf>
    <xf numFmtId="0" fontId="8" fillId="0" borderId="24" xfId="10" applyFont="1" applyFill="1" applyBorder="1" applyAlignment="1">
      <alignment horizontal="center" vertical="center" wrapText="1"/>
    </xf>
    <xf numFmtId="0" fontId="9" fillId="9" borderId="24" xfId="10" applyFont="1" applyFill="1" applyBorder="1" applyAlignment="1">
      <alignment horizontal="center" vertical="center"/>
    </xf>
    <xf numFmtId="0" fontId="8" fillId="4" borderId="24" xfId="10" applyFont="1" applyFill="1" applyBorder="1" applyAlignment="1">
      <alignment horizontal="center" vertical="center"/>
    </xf>
    <xf numFmtId="0" fontId="8" fillId="4" borderId="24" xfId="10" applyFont="1" applyFill="1" applyBorder="1" applyAlignment="1">
      <alignment horizontal="center" vertical="center" wrapText="1"/>
    </xf>
    <xf numFmtId="49" fontId="9" fillId="11" borderId="40" xfId="10" applyNumberFormat="1" applyFont="1" applyFill="1" applyBorder="1" applyAlignment="1">
      <alignment vertical="center"/>
    </xf>
    <xf numFmtId="0" fontId="8" fillId="0" borderId="7" xfId="10" applyFont="1" applyFill="1" applyBorder="1" applyAlignment="1" applyProtection="1">
      <alignment horizontal="center"/>
      <protection locked="0"/>
    </xf>
    <xf numFmtId="0" fontId="8" fillId="0" borderId="7" xfId="10" applyFont="1" applyFill="1" applyBorder="1" applyAlignment="1">
      <alignment horizontal="center"/>
    </xf>
    <xf numFmtId="0" fontId="8" fillId="0" borderId="9" xfId="10" applyFont="1" applyFill="1" applyBorder="1" applyAlignment="1">
      <alignment horizontal="center"/>
    </xf>
    <xf numFmtId="0" fontId="36" fillId="0" borderId="10" xfId="10" applyFont="1" applyFill="1" applyBorder="1" applyAlignment="1">
      <alignment horizontal="center" vertical="center"/>
    </xf>
    <xf numFmtId="164" fontId="8" fillId="0" borderId="0" xfId="26" applyFont="1" applyFill="1" applyBorder="1" applyAlignment="1">
      <alignment vertical="center" wrapText="1"/>
    </xf>
    <xf numFmtId="49" fontId="8" fillId="0" borderId="0" xfId="26" applyNumberFormat="1" applyFont="1" applyFill="1" applyBorder="1" applyAlignment="1">
      <alignment vertical="center" wrapText="1"/>
    </xf>
    <xf numFmtId="164" fontId="9" fillId="0" borderId="36" xfId="26" applyFont="1" applyFill="1" applyBorder="1" applyAlignment="1" applyProtection="1">
      <alignment horizontal="center" vertical="center"/>
      <protection locked="0"/>
    </xf>
    <xf numFmtId="164" fontId="8" fillId="0" borderId="36" xfId="26" applyFont="1" applyFill="1" applyBorder="1" applyAlignment="1">
      <alignment vertical="center"/>
    </xf>
    <xf numFmtId="0" fontId="8" fillId="0" borderId="36" xfId="10" applyFont="1" applyFill="1" applyBorder="1" applyAlignment="1">
      <alignment vertical="center"/>
    </xf>
    <xf numFmtId="164" fontId="8" fillId="0" borderId="0" xfId="10" applyNumberFormat="1" applyFont="1" applyFill="1" applyAlignment="1">
      <alignment vertical="center"/>
    </xf>
    <xf numFmtId="0" fontId="8" fillId="4" borderId="0" xfId="10" applyFont="1" applyFill="1" applyBorder="1" applyAlignment="1">
      <alignment horizontal="center" vertical="center"/>
    </xf>
    <xf numFmtId="164" fontId="8" fillId="4" borderId="1" xfId="14" applyFont="1" applyFill="1" applyBorder="1" applyAlignment="1">
      <alignment horizontal="right" vertical="center"/>
    </xf>
    <xf numFmtId="164" fontId="8" fillId="0" borderId="0" xfId="26" applyFont="1" applyFill="1" applyBorder="1" applyAlignment="1">
      <alignment horizontal="center" vertical="center"/>
    </xf>
    <xf numFmtId="0" fontId="36" fillId="0" borderId="27" xfId="10" applyFont="1" applyFill="1" applyBorder="1" applyAlignment="1">
      <alignment horizontal="center" vertical="center"/>
    </xf>
    <xf numFmtId="164" fontId="8" fillId="0" borderId="0" xfId="26" applyFont="1" applyFill="1" applyBorder="1" applyAlignment="1">
      <alignment horizontal="center" vertical="center"/>
    </xf>
    <xf numFmtId="0" fontId="36" fillId="0" borderId="0" xfId="10" applyFont="1" applyFill="1" applyBorder="1" applyAlignment="1">
      <alignment horizontal="center" vertical="center"/>
    </xf>
    <xf numFmtId="0" fontId="8" fillId="4" borderId="1" xfId="10" applyFont="1" applyFill="1" applyBorder="1" applyAlignment="1">
      <alignment horizontal="left" vertical="center"/>
    </xf>
    <xf numFmtId="0" fontId="39" fillId="4" borderId="0" xfId="10" applyFont="1" applyFill="1" applyAlignment="1">
      <alignment vertical="center"/>
    </xf>
    <xf numFmtId="0" fontId="8" fillId="0" borderId="34" xfId="10" applyFont="1" applyFill="1" applyBorder="1" applyAlignment="1">
      <alignment vertical="center" wrapText="1"/>
    </xf>
    <xf numFmtId="0" fontId="8" fillId="0" borderId="41" xfId="10" applyFont="1" applyFill="1" applyBorder="1" applyAlignment="1">
      <alignment vertical="center" wrapText="1"/>
    </xf>
    <xf numFmtId="0" fontId="8" fillId="0" borderId="5" xfId="10" applyFont="1" applyFill="1" applyBorder="1" applyAlignment="1">
      <alignment vertical="center" wrapText="1"/>
    </xf>
    <xf numFmtId="0" fontId="38" fillId="0" borderId="34" xfId="10" applyFont="1" applyFill="1" applyBorder="1" applyAlignment="1">
      <alignment vertical="center" wrapText="1"/>
    </xf>
    <xf numFmtId="0" fontId="38" fillId="0" borderId="0" xfId="10" applyFont="1" applyFill="1" applyBorder="1" applyAlignment="1">
      <alignment vertical="center" wrapText="1"/>
    </xf>
    <xf numFmtId="0" fontId="17" fillId="0" borderId="5" xfId="10" applyFont="1" applyFill="1" applyBorder="1" applyAlignment="1">
      <alignment vertical="center" wrapText="1"/>
    </xf>
    <xf numFmtId="0" fontId="17" fillId="0" borderId="6" xfId="10" applyFont="1" applyFill="1" applyBorder="1" applyAlignment="1">
      <alignment vertical="center" wrapText="1"/>
    </xf>
    <xf numFmtId="0" fontId="9" fillId="0" borderId="7" xfId="10" applyFont="1" applyFill="1" applyBorder="1" applyAlignment="1">
      <alignment horizontal="center" wrapText="1"/>
    </xf>
    <xf numFmtId="0" fontId="9" fillId="0" borderId="8" xfId="10" applyFont="1" applyFill="1" applyBorder="1" applyAlignment="1">
      <alignment horizontal="center" vertical="center" wrapText="1"/>
    </xf>
    <xf numFmtId="0" fontId="9" fillId="0" borderId="14" xfId="10" applyFont="1" applyFill="1" applyBorder="1" applyAlignment="1">
      <alignment horizontal="center" vertical="center" wrapText="1"/>
    </xf>
    <xf numFmtId="0" fontId="8" fillId="0" borderId="6" xfId="10" applyFont="1" applyFill="1" applyBorder="1" applyAlignment="1">
      <alignment vertical="center" wrapText="1"/>
    </xf>
    <xf numFmtId="0" fontId="38" fillId="0" borderId="8" xfId="10" applyFont="1" applyFill="1" applyBorder="1" applyAlignment="1">
      <alignment vertical="center" wrapText="1"/>
    </xf>
    <xf numFmtId="0" fontId="8" fillId="0" borderId="8" xfId="10" applyFont="1" applyFill="1" applyBorder="1" applyAlignment="1">
      <alignment vertical="center" wrapText="1"/>
    </xf>
    <xf numFmtId="164" fontId="9" fillId="0" borderId="8" xfId="26" applyFont="1" applyFill="1" applyBorder="1" applyAlignment="1">
      <alignment vertical="center" wrapText="1"/>
    </xf>
    <xf numFmtId="164" fontId="9" fillId="11" borderId="39" xfId="14" applyFont="1" applyFill="1" applyBorder="1" applyAlignment="1">
      <alignment vertical="center"/>
    </xf>
    <xf numFmtId="164" fontId="8" fillId="0" borderId="39" xfId="14" applyFont="1" applyFill="1" applyBorder="1" applyAlignment="1">
      <alignment vertical="center"/>
    </xf>
    <xf numFmtId="164" fontId="9" fillId="0" borderId="39" xfId="14" applyFont="1" applyFill="1" applyBorder="1" applyAlignment="1">
      <alignment vertical="center" wrapText="1"/>
    </xf>
    <xf numFmtId="164" fontId="8" fillId="0" borderId="8" xfId="14" applyFont="1" applyFill="1" applyBorder="1" applyAlignment="1">
      <alignment vertical="center"/>
    </xf>
    <xf numFmtId="164" fontId="8" fillId="9" borderId="39" xfId="14" applyFont="1" applyFill="1" applyBorder="1" applyAlignment="1">
      <alignment vertical="center"/>
    </xf>
    <xf numFmtId="164" fontId="8" fillId="4" borderId="39" xfId="14" applyFont="1" applyFill="1" applyBorder="1" applyAlignment="1">
      <alignment vertical="center"/>
    </xf>
    <xf numFmtId="164" fontId="38" fillId="11" borderId="39" xfId="14" applyFont="1" applyFill="1" applyBorder="1" applyAlignment="1">
      <alignment vertical="center"/>
    </xf>
    <xf numFmtId="0" fontId="8" fillId="0" borderId="36" xfId="10" applyFont="1" applyFill="1" applyBorder="1" applyAlignment="1" applyProtection="1">
      <alignment horizontal="left" vertical="center"/>
      <protection locked="0"/>
    </xf>
    <xf numFmtId="164" fontId="8" fillId="3" borderId="43" xfId="10" applyNumberFormat="1" applyFill="1" applyBorder="1"/>
    <xf numFmtId="43" fontId="0" fillId="0" borderId="0" xfId="0" applyNumberFormat="1"/>
    <xf numFmtId="10" fontId="0" fillId="0" borderId="0" xfId="0" applyNumberFormat="1"/>
    <xf numFmtId="10" fontId="8" fillId="3" borderId="17" xfId="10" applyNumberFormat="1" applyFill="1" applyBorder="1"/>
    <xf numFmtId="10" fontId="0" fillId="5" borderId="0" xfId="11" applyNumberFormat="1" applyFont="1" applyFill="1" applyBorder="1"/>
    <xf numFmtId="164" fontId="9" fillId="3" borderId="44" xfId="45" applyFont="1" applyFill="1" applyBorder="1"/>
    <xf numFmtId="10" fontId="0" fillId="3" borderId="45" xfId="11" applyNumberFormat="1" applyFont="1" applyFill="1" applyBorder="1" applyAlignment="1">
      <alignment horizontal="center"/>
    </xf>
    <xf numFmtId="10" fontId="8" fillId="3" borderId="14" xfId="10" applyNumberFormat="1" applyFill="1" applyBorder="1"/>
    <xf numFmtId="4" fontId="8" fillId="3" borderId="14" xfId="10" applyNumberFormat="1" applyFill="1" applyBorder="1"/>
    <xf numFmtId="0" fontId="8" fillId="0" borderId="7" xfId="121" applyFont="1" applyBorder="1" applyAlignment="1">
      <alignment vertical="center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8" fillId="0" borderId="46" xfId="10" applyBorder="1"/>
    <xf numFmtId="0" fontId="8" fillId="0" borderId="39" xfId="10" applyBorder="1"/>
    <xf numFmtId="9" fontId="0" fillId="0" borderId="39" xfId="11" applyFont="1" applyBorder="1"/>
    <xf numFmtId="9" fontId="8" fillId="0" borderId="39" xfId="11" applyFont="1" applyFill="1" applyBorder="1"/>
    <xf numFmtId="164" fontId="8" fillId="0" borderId="39" xfId="10" applyNumberFormat="1" applyBorder="1"/>
    <xf numFmtId="9" fontId="0" fillId="0" borderId="39" xfId="11" applyFont="1" applyFill="1" applyBorder="1"/>
    <xf numFmtId="164" fontId="8" fillId="0" borderId="39" xfId="10" applyNumberFormat="1" applyFill="1" applyBorder="1"/>
    <xf numFmtId="9" fontId="35" fillId="0" borderId="39" xfId="11" applyFont="1" applyFill="1" applyBorder="1"/>
    <xf numFmtId="164" fontId="8" fillId="0" borderId="39" xfId="10" applyNumberFormat="1" applyFont="1" applyBorder="1"/>
    <xf numFmtId="9" fontId="8" fillId="9" borderId="39" xfId="11" applyFont="1" applyFill="1" applyBorder="1"/>
    <xf numFmtId="43" fontId="8" fillId="0" borderId="39" xfId="10" applyNumberFormat="1" applyBorder="1"/>
    <xf numFmtId="0" fontId="8" fillId="0" borderId="24" xfId="10" applyBorder="1"/>
    <xf numFmtId="9" fontId="8" fillId="9" borderId="39" xfId="48" applyFont="1" applyFill="1" applyBorder="1"/>
    <xf numFmtId="164" fontId="8" fillId="0" borderId="39" xfId="14" applyFont="1" applyBorder="1"/>
    <xf numFmtId="0" fontId="8" fillId="0" borderId="7" xfId="10" applyBorder="1"/>
    <xf numFmtId="0" fontId="8" fillId="0" borderId="0" xfId="10" applyBorder="1"/>
    <xf numFmtId="164" fontId="0" fillId="0" borderId="0" xfId="45" applyFont="1" applyBorder="1"/>
    <xf numFmtId="0" fontId="8" fillId="0" borderId="47" xfId="10" applyBorder="1"/>
    <xf numFmtId="10" fontId="0" fillId="5" borderId="48" xfId="11" applyNumberFormat="1" applyFont="1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6" fillId="0" borderId="10" xfId="10" applyFont="1" applyFill="1" applyBorder="1" applyAlignment="1">
      <alignment horizontal="center" vertical="center"/>
    </xf>
    <xf numFmtId="0" fontId="8" fillId="0" borderId="7" xfId="10" applyFont="1" applyFill="1" applyBorder="1" applyAlignment="1">
      <alignment horizontal="left" wrapText="1"/>
    </xf>
    <xf numFmtId="0" fontId="8" fillId="0" borderId="0" xfId="10" applyFont="1" applyFill="1" applyBorder="1" applyAlignment="1">
      <alignment horizontal="left" wrapText="1"/>
    </xf>
    <xf numFmtId="0" fontId="8" fillId="0" borderId="35" xfId="10" applyFont="1" applyFill="1" applyBorder="1" applyAlignment="1">
      <alignment horizontal="left" wrapText="1"/>
    </xf>
    <xf numFmtId="0" fontId="32" fillId="0" borderId="12" xfId="10" applyFont="1" applyFill="1" applyBorder="1" applyAlignment="1">
      <alignment horizontal="left" wrapText="1"/>
    </xf>
    <xf numFmtId="0" fontId="32" fillId="0" borderId="13" xfId="10" applyFont="1" applyFill="1" applyBorder="1" applyAlignment="1">
      <alignment horizontal="left" wrapText="1"/>
    </xf>
    <xf numFmtId="0" fontId="9" fillId="0" borderId="37" xfId="10" applyFont="1" applyFill="1" applyBorder="1" applyAlignment="1">
      <alignment horizontal="left" wrapText="1"/>
    </xf>
    <xf numFmtId="0" fontId="9" fillId="0" borderId="36" xfId="10" applyFont="1" applyFill="1" applyBorder="1" applyAlignment="1">
      <alignment horizontal="left" wrapText="1"/>
    </xf>
    <xf numFmtId="0" fontId="9" fillId="0" borderId="25" xfId="10" applyFont="1" applyFill="1" applyBorder="1" applyAlignment="1">
      <alignment horizontal="left" wrapText="1"/>
    </xf>
    <xf numFmtId="0" fontId="38" fillId="0" borderId="38" xfId="10" applyFont="1" applyFill="1" applyBorder="1" applyAlignment="1">
      <alignment horizontal="left" wrapText="1"/>
    </xf>
    <xf numFmtId="0" fontId="38" fillId="0" borderId="27" xfId="10" applyFont="1" applyFill="1" applyBorder="1" applyAlignment="1">
      <alignment horizontal="left" wrapText="1"/>
    </xf>
    <xf numFmtId="0" fontId="38" fillId="0" borderId="26" xfId="10" applyFont="1" applyFill="1" applyBorder="1" applyAlignment="1">
      <alignment horizontal="left" wrapText="1"/>
    </xf>
    <xf numFmtId="0" fontId="17" fillId="0" borderId="4" xfId="10" applyFont="1" applyFill="1" applyBorder="1" applyAlignment="1">
      <alignment horizontal="center" vertical="center" wrapText="1"/>
    </xf>
    <xf numFmtId="0" fontId="17" fillId="0" borderId="5" xfId="10" applyFont="1" applyFill="1" applyBorder="1" applyAlignment="1">
      <alignment horizontal="center" vertical="center" wrapText="1"/>
    </xf>
    <xf numFmtId="0" fontId="17" fillId="0" borderId="6" xfId="10" applyFont="1" applyFill="1" applyBorder="1" applyAlignment="1">
      <alignment horizontal="center" vertical="center" wrapText="1"/>
    </xf>
    <xf numFmtId="0" fontId="17" fillId="0" borderId="7" xfId="10" applyFont="1" applyFill="1" applyBorder="1" applyAlignment="1">
      <alignment horizontal="center" vertical="center" wrapText="1"/>
    </xf>
    <xf numFmtId="0" fontId="17" fillId="0" borderId="0" xfId="10" applyFont="1" applyFill="1" applyBorder="1" applyAlignment="1">
      <alignment horizontal="center" vertical="center" wrapText="1"/>
    </xf>
    <xf numFmtId="0" fontId="17" fillId="0" borderId="8" xfId="10" applyFont="1" applyFill="1" applyBorder="1" applyAlignment="1">
      <alignment horizontal="center" vertical="center" wrapText="1"/>
    </xf>
    <xf numFmtId="0" fontId="17" fillId="0" borderId="9" xfId="10" applyFont="1" applyFill="1" applyBorder="1" applyAlignment="1">
      <alignment horizontal="center" vertical="center" wrapText="1"/>
    </xf>
    <xf numFmtId="0" fontId="17" fillId="0" borderId="10" xfId="10" applyFont="1" applyFill="1" applyBorder="1" applyAlignment="1">
      <alignment horizontal="center" vertical="center" wrapText="1"/>
    </xf>
    <xf numFmtId="0" fontId="17" fillId="0" borderId="11" xfId="10" applyFont="1" applyFill="1" applyBorder="1" applyAlignment="1">
      <alignment horizontal="center" vertical="center" wrapText="1"/>
    </xf>
    <xf numFmtId="0" fontId="8" fillId="0" borderId="7" xfId="10" applyFont="1" applyFill="1" applyBorder="1" applyAlignment="1">
      <alignment horizontal="left" vertical="center" wrapText="1"/>
    </xf>
    <xf numFmtId="0" fontId="8" fillId="0" borderId="0" xfId="10" applyFont="1" applyFill="1" applyBorder="1" applyAlignment="1">
      <alignment horizontal="left" vertical="center" wrapText="1"/>
    </xf>
    <xf numFmtId="0" fontId="8" fillId="0" borderId="35" xfId="10" applyFont="1" applyFill="1" applyBorder="1" applyAlignment="1">
      <alignment horizontal="left" vertical="center" wrapText="1"/>
    </xf>
    <xf numFmtId="0" fontId="36" fillId="0" borderId="7" xfId="10" applyNumberFormat="1" applyFont="1" applyFill="1" applyBorder="1" applyAlignment="1" applyProtection="1">
      <alignment horizontal="justify" vertical="justify"/>
      <protection locked="0"/>
    </xf>
    <xf numFmtId="0" fontId="36" fillId="0" borderId="0" xfId="10" applyNumberFormat="1" applyFont="1" applyFill="1" applyBorder="1" applyAlignment="1" applyProtection="1">
      <alignment horizontal="justify" vertical="justify"/>
      <protection locked="0"/>
    </xf>
    <xf numFmtId="0" fontId="8" fillId="0" borderId="7" xfId="10" applyFont="1" applyFill="1" applyBorder="1" applyAlignment="1" applyProtection="1">
      <alignment horizontal="left"/>
      <protection locked="0"/>
    </xf>
    <xf numFmtId="0" fontId="8" fillId="0" borderId="0" xfId="10" applyFont="1" applyFill="1" applyBorder="1" applyAlignment="1" applyProtection="1">
      <alignment horizontal="left"/>
      <protection locked="0"/>
    </xf>
    <xf numFmtId="49" fontId="9" fillId="10" borderId="28" xfId="10" applyNumberFormat="1" applyFont="1" applyFill="1" applyBorder="1" applyAlignment="1">
      <alignment horizontal="center" vertical="center" wrapText="1"/>
    </xf>
    <xf numFmtId="49" fontId="9" fillId="10" borderId="31" xfId="10" applyNumberFormat="1" applyFont="1" applyFill="1" applyBorder="1" applyAlignment="1">
      <alignment horizontal="center" vertical="center" wrapText="1"/>
    </xf>
    <xf numFmtId="49" fontId="9" fillId="10" borderId="29" xfId="10" applyNumberFormat="1" applyFont="1" applyFill="1" applyBorder="1" applyAlignment="1">
      <alignment horizontal="center" vertical="center" wrapText="1"/>
    </xf>
    <xf numFmtId="49" fontId="9" fillId="10" borderId="32" xfId="10" applyNumberFormat="1" applyFont="1" applyFill="1" applyBorder="1" applyAlignment="1">
      <alignment horizontal="center" vertical="center" wrapText="1"/>
    </xf>
    <xf numFmtId="164" fontId="9" fillId="10" borderId="29" xfId="26" applyFont="1" applyFill="1" applyBorder="1" applyAlignment="1">
      <alignment horizontal="center" vertical="center" wrapText="1"/>
    </xf>
    <xf numFmtId="164" fontId="9" fillId="10" borderId="32" xfId="26" applyFont="1" applyFill="1" applyBorder="1" applyAlignment="1">
      <alignment horizontal="center" vertical="center" wrapText="1"/>
    </xf>
    <xf numFmtId="4" fontId="9" fillId="10" borderId="29" xfId="10" applyNumberFormat="1" applyFont="1" applyFill="1" applyBorder="1" applyAlignment="1">
      <alignment horizontal="center" vertical="center" wrapText="1"/>
    </xf>
    <xf numFmtId="4" fontId="9" fillId="10" borderId="32" xfId="10" applyNumberFormat="1" applyFont="1" applyFill="1" applyBorder="1" applyAlignment="1">
      <alignment horizontal="center" vertical="center" wrapText="1"/>
    </xf>
    <xf numFmtId="0" fontId="36" fillId="0" borderId="27" xfId="10" applyFont="1" applyFill="1" applyBorder="1" applyAlignment="1">
      <alignment horizontal="center" vertical="center"/>
    </xf>
    <xf numFmtId="0" fontId="36" fillId="0" borderId="0" xfId="10" applyFont="1" applyFill="1" applyBorder="1" applyAlignment="1">
      <alignment horizontal="center" vertical="center"/>
    </xf>
    <xf numFmtId="4" fontId="9" fillId="10" borderId="30" xfId="10" applyNumberFormat="1" applyFont="1" applyFill="1" applyBorder="1" applyAlignment="1">
      <alignment horizontal="center" vertical="center" wrapText="1"/>
    </xf>
    <xf numFmtId="4" fontId="9" fillId="10" borderId="33" xfId="10" applyNumberFormat="1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164" fontId="0" fillId="0" borderId="40" xfId="45" applyFont="1" applyBorder="1" applyAlignment="1">
      <alignment horizontal="right"/>
    </xf>
    <xf numFmtId="164" fontId="0" fillId="0" borderId="15" xfId="45" applyFont="1" applyBorder="1" applyAlignment="1">
      <alignment horizontal="right"/>
    </xf>
    <xf numFmtId="164" fontId="0" fillId="0" borderId="19" xfId="45" applyFont="1" applyBorder="1" applyAlignment="1">
      <alignment horizontal="right"/>
    </xf>
    <xf numFmtId="0" fontId="8" fillId="0" borderId="38" xfId="10" applyBorder="1" applyAlignment="1">
      <alignment horizontal="left"/>
    </xf>
    <xf numFmtId="0" fontId="8" fillId="0" borderId="27" xfId="10" applyBorder="1" applyAlignment="1">
      <alignment horizontal="left"/>
    </xf>
    <xf numFmtId="0" fontId="8" fillId="3" borderId="4" xfId="10" applyFill="1" applyBorder="1" applyAlignment="1">
      <alignment horizontal="center"/>
    </xf>
    <xf numFmtId="0" fontId="8" fillId="3" borderId="6" xfId="10" applyFill="1" applyBorder="1" applyAlignment="1">
      <alignment horizontal="center"/>
    </xf>
    <xf numFmtId="0" fontId="9" fillId="0" borderId="4" xfId="121" applyFont="1" applyBorder="1" applyAlignment="1">
      <alignment horizontal="center" vertical="center"/>
    </xf>
    <xf numFmtId="0" fontId="9" fillId="0" borderId="5" xfId="121" applyFont="1" applyBorder="1" applyAlignment="1">
      <alignment horizontal="center" vertical="center"/>
    </xf>
    <xf numFmtId="0" fontId="9" fillId="0" borderId="6" xfId="121" applyFont="1" applyBorder="1" applyAlignment="1">
      <alignment horizontal="center" vertical="center"/>
    </xf>
    <xf numFmtId="0" fontId="9" fillId="0" borderId="9" xfId="121" applyFont="1" applyBorder="1" applyAlignment="1">
      <alignment horizontal="center" vertical="center"/>
    </xf>
    <xf numFmtId="0" fontId="9" fillId="0" borderId="10" xfId="121" applyFont="1" applyBorder="1" applyAlignment="1">
      <alignment horizontal="center" vertical="center"/>
    </xf>
    <xf numFmtId="0" fontId="9" fillId="0" borderId="11" xfId="121" applyFont="1" applyBorder="1" applyAlignment="1">
      <alignment horizontal="center" vertical="center"/>
    </xf>
    <xf numFmtId="0" fontId="9" fillId="0" borderId="12" xfId="121" applyFont="1" applyBorder="1" applyAlignment="1">
      <alignment horizontal="center" vertical="center"/>
    </xf>
    <xf numFmtId="0" fontId="9" fillId="0" borderId="13" xfId="121" applyFont="1" applyBorder="1" applyAlignment="1">
      <alignment horizontal="center" vertical="center"/>
    </xf>
    <xf numFmtId="0" fontId="9" fillId="0" borderId="14" xfId="121" applyFont="1" applyBorder="1" applyAlignment="1">
      <alignment horizontal="center" vertical="center"/>
    </xf>
    <xf numFmtId="10" fontId="9" fillId="6" borderId="49" xfId="26" applyNumberFormat="1" applyFont="1" applyFill="1" applyBorder="1" applyAlignment="1">
      <alignment horizontal="center" vertical="center" wrapText="1"/>
    </xf>
    <xf numFmtId="164" fontId="9" fillId="6" borderId="49" xfId="26" applyFont="1" applyFill="1" applyBorder="1" applyAlignment="1">
      <alignment horizontal="center" vertical="center" wrapText="1"/>
    </xf>
    <xf numFmtId="0" fontId="8" fillId="0" borderId="9" xfId="10" applyFont="1" applyFill="1" applyBorder="1" applyAlignment="1">
      <alignment horizontal="left"/>
    </xf>
    <xf numFmtId="0" fontId="8" fillId="0" borderId="42" xfId="10" applyFont="1" applyFill="1" applyBorder="1" applyAlignment="1">
      <alignment horizontal="left" vertical="center" wrapText="1"/>
    </xf>
    <xf numFmtId="10" fontId="9" fillId="6" borderId="50" xfId="26" applyNumberFormat="1" applyFont="1" applyFill="1" applyBorder="1" applyAlignment="1">
      <alignment horizontal="center" vertical="center" wrapText="1"/>
    </xf>
  </cellXfs>
  <cellStyles count="122">
    <cellStyle name="_x000d__x000a_JournalTemplate=C:\COMFO\CTALK\JOURSTD.TPL_x000d__x000a_LbStateAddress=3 3 0 251 1 89 2 311_x000d__x000a_LbStateJou" xfId="63" xr:uid="{00000000-0005-0000-0000-000000000000}"/>
    <cellStyle name="20% - Ênfase1 100" xfId="1" xr:uid="{00000000-0005-0000-0000-000001000000}"/>
    <cellStyle name="60% - Ênfase6 37" xfId="2" xr:uid="{00000000-0005-0000-0000-000002000000}"/>
    <cellStyle name="Comma_Arauco Piping list" xfId="64" xr:uid="{00000000-0005-0000-0000-000003000000}"/>
    <cellStyle name="Comma0" xfId="65" xr:uid="{00000000-0005-0000-0000-000004000000}"/>
    <cellStyle name="CORES" xfId="66" xr:uid="{00000000-0005-0000-0000-000005000000}"/>
    <cellStyle name="Currency [0]_Arauco Piping list" xfId="67" xr:uid="{00000000-0005-0000-0000-000006000000}"/>
    <cellStyle name="Currency_Arauco Piping list" xfId="68" xr:uid="{00000000-0005-0000-0000-000007000000}"/>
    <cellStyle name="Currency0" xfId="69" xr:uid="{00000000-0005-0000-0000-000008000000}"/>
    <cellStyle name="Data" xfId="70" xr:uid="{00000000-0005-0000-0000-000009000000}"/>
    <cellStyle name="Date" xfId="71" xr:uid="{00000000-0005-0000-0000-00000A000000}"/>
    <cellStyle name="Excel Built-in Excel Built-in Excel Built-in Excel Built-in Excel Built-in Excel Built-in Excel Built-in Excel Built-in Separador de milhares 4" xfId="3" xr:uid="{00000000-0005-0000-0000-00000B000000}"/>
    <cellStyle name="Excel Built-in Excel Built-in Excel Built-in Excel Built-in Excel Built-in Excel Built-in Excel Built-in Separador de milhares 4" xfId="4" xr:uid="{00000000-0005-0000-0000-00000C000000}"/>
    <cellStyle name="Excel Built-in Normal" xfId="5" xr:uid="{00000000-0005-0000-0000-00000D000000}"/>
    <cellStyle name="Excel Built-in Normal 1" xfId="6" xr:uid="{00000000-0005-0000-0000-00000E000000}"/>
    <cellStyle name="Excel Built-in Normal 2" xfId="30" xr:uid="{00000000-0005-0000-0000-00000F000000}"/>
    <cellStyle name="Excel Built-in Normal 3" xfId="41" xr:uid="{00000000-0005-0000-0000-000010000000}"/>
    <cellStyle name="Excel_BuiltIn_Comma" xfId="7" xr:uid="{00000000-0005-0000-0000-000011000000}"/>
    <cellStyle name="Fixed" xfId="72" xr:uid="{00000000-0005-0000-0000-000012000000}"/>
    <cellStyle name="Fixo" xfId="73" xr:uid="{00000000-0005-0000-0000-000013000000}"/>
    <cellStyle name="Followed Hyperlink" xfId="74" xr:uid="{00000000-0005-0000-0000-000014000000}"/>
    <cellStyle name="Grey" xfId="75" xr:uid="{00000000-0005-0000-0000-000015000000}"/>
    <cellStyle name="Heading" xfId="8" xr:uid="{00000000-0005-0000-0000-000016000000}"/>
    <cellStyle name="Heading 1" xfId="76" xr:uid="{00000000-0005-0000-0000-000017000000}"/>
    <cellStyle name="Heading 2" xfId="77" xr:uid="{00000000-0005-0000-0000-000018000000}"/>
    <cellStyle name="Heading1" xfId="9" xr:uid="{00000000-0005-0000-0000-000019000000}"/>
    <cellStyle name="Hiperlink 2" xfId="31" xr:uid="{00000000-0005-0000-0000-00001A000000}"/>
    <cellStyle name="Indefinido" xfId="78" xr:uid="{00000000-0005-0000-0000-00001B000000}"/>
    <cellStyle name="Input [yellow]" xfId="79" xr:uid="{00000000-0005-0000-0000-00001C000000}"/>
    <cellStyle name="material" xfId="80" xr:uid="{00000000-0005-0000-0000-00001D000000}"/>
    <cellStyle name="MINIPG" xfId="81" xr:uid="{00000000-0005-0000-0000-00001E000000}"/>
    <cellStyle name="Moeda 2" xfId="32" xr:uid="{00000000-0005-0000-0000-00001F000000}"/>
    <cellStyle name="Normal" xfId="0" builtinId="0"/>
    <cellStyle name="Normal - Style1" xfId="82" xr:uid="{00000000-0005-0000-0000-000021000000}"/>
    <cellStyle name="Normal 10" xfId="46" xr:uid="{00000000-0005-0000-0000-000022000000}"/>
    <cellStyle name="Normal 11" xfId="52" xr:uid="{00000000-0005-0000-0000-000023000000}"/>
    <cellStyle name="Normal 11 2" xfId="121" xr:uid="{00000000-0005-0000-0000-000024000000}"/>
    <cellStyle name="Normal 12" xfId="49" xr:uid="{00000000-0005-0000-0000-000025000000}"/>
    <cellStyle name="Normal 13" xfId="50" xr:uid="{00000000-0005-0000-0000-000026000000}"/>
    <cellStyle name="Normal 14" xfId="53" xr:uid="{00000000-0005-0000-0000-000027000000}"/>
    <cellStyle name="Normal 15" xfId="61" xr:uid="{00000000-0005-0000-0000-000028000000}"/>
    <cellStyle name="Normal 16" xfId="96" xr:uid="{00000000-0005-0000-0000-000029000000}"/>
    <cellStyle name="Normal 17" xfId="106" xr:uid="{00000000-0005-0000-0000-00002A000000}"/>
    <cellStyle name="Normal 18" xfId="110" xr:uid="{00000000-0005-0000-0000-00002B000000}"/>
    <cellStyle name="Normal 19" xfId="102" xr:uid="{00000000-0005-0000-0000-00002C000000}"/>
    <cellStyle name="Normal 2" xfId="10" xr:uid="{00000000-0005-0000-0000-00002D000000}"/>
    <cellStyle name="Normal 2 2" xfId="17" xr:uid="{00000000-0005-0000-0000-00002E000000}"/>
    <cellStyle name="Normal 20" xfId="104" xr:uid="{00000000-0005-0000-0000-00002F000000}"/>
    <cellStyle name="Normal 21" xfId="107" xr:uid="{00000000-0005-0000-0000-000030000000}"/>
    <cellStyle name="Normal 22" xfId="100" xr:uid="{00000000-0005-0000-0000-000031000000}"/>
    <cellStyle name="Normal 23" xfId="98" xr:uid="{00000000-0005-0000-0000-000032000000}"/>
    <cellStyle name="Normal 24" xfId="99" xr:uid="{00000000-0005-0000-0000-000033000000}"/>
    <cellStyle name="Normal 25" xfId="112" xr:uid="{00000000-0005-0000-0000-000034000000}"/>
    <cellStyle name="Normal 26" xfId="116" xr:uid="{00000000-0005-0000-0000-000035000000}"/>
    <cellStyle name="Normal 27" xfId="114" xr:uid="{00000000-0005-0000-0000-000036000000}"/>
    <cellStyle name="Normal 28" xfId="113" xr:uid="{00000000-0005-0000-0000-000037000000}"/>
    <cellStyle name="Normal 29" xfId="108" xr:uid="{00000000-0005-0000-0000-000038000000}"/>
    <cellStyle name="Normal 3" xfId="18" xr:uid="{00000000-0005-0000-0000-000039000000}"/>
    <cellStyle name="Normal 3 2" xfId="19" xr:uid="{00000000-0005-0000-0000-00003A000000}"/>
    <cellStyle name="Normal 3 3" xfId="27" xr:uid="{00000000-0005-0000-0000-00003B000000}"/>
    <cellStyle name="Normal 30" xfId="97" xr:uid="{00000000-0005-0000-0000-00003C000000}"/>
    <cellStyle name="Normal 31" xfId="111" xr:uid="{00000000-0005-0000-0000-00003D000000}"/>
    <cellStyle name="Normal 32" xfId="101" xr:uid="{00000000-0005-0000-0000-00003E000000}"/>
    <cellStyle name="Normal 33" xfId="105" xr:uid="{00000000-0005-0000-0000-00003F000000}"/>
    <cellStyle name="Normal 34" xfId="115" xr:uid="{00000000-0005-0000-0000-000040000000}"/>
    <cellStyle name="Normal 35" xfId="109" xr:uid="{00000000-0005-0000-0000-000041000000}"/>
    <cellStyle name="Normal 36" xfId="103" xr:uid="{00000000-0005-0000-0000-000042000000}"/>
    <cellStyle name="Normal 37" xfId="120" xr:uid="{00000000-0005-0000-0000-000043000000}"/>
    <cellStyle name="Normal 4" xfId="20" xr:uid="{00000000-0005-0000-0000-000044000000}"/>
    <cellStyle name="Normal 5" xfId="23" xr:uid="{00000000-0005-0000-0000-000045000000}"/>
    <cellStyle name="Normal 5 2" xfId="54" xr:uid="{00000000-0005-0000-0000-000046000000}"/>
    <cellStyle name="Normal 6" xfId="24" xr:uid="{00000000-0005-0000-0000-000047000000}"/>
    <cellStyle name="Normal 6 2" xfId="42" xr:uid="{00000000-0005-0000-0000-000048000000}"/>
    <cellStyle name="Normal 6 2 2" xfId="55" xr:uid="{00000000-0005-0000-0000-000049000000}"/>
    <cellStyle name="Normal 6 3" xfId="56" xr:uid="{00000000-0005-0000-0000-00004A000000}"/>
    <cellStyle name="Normal 7" xfId="25" xr:uid="{00000000-0005-0000-0000-00004B000000}"/>
    <cellStyle name="Normal 7 2" xfId="39" xr:uid="{00000000-0005-0000-0000-00004C000000}"/>
    <cellStyle name="Normal 8" xfId="40" xr:uid="{00000000-0005-0000-0000-00004D000000}"/>
    <cellStyle name="Normal 8 2" xfId="57" xr:uid="{00000000-0005-0000-0000-00004E000000}"/>
    <cellStyle name="Normal 9" xfId="47" xr:uid="{00000000-0005-0000-0000-00004F000000}"/>
    <cellStyle name="Normal1" xfId="83" xr:uid="{00000000-0005-0000-0000-000050000000}"/>
    <cellStyle name="Normal2" xfId="84" xr:uid="{00000000-0005-0000-0000-000051000000}"/>
    <cellStyle name="Normal3" xfId="85" xr:uid="{00000000-0005-0000-0000-000052000000}"/>
    <cellStyle name="Percent [2]" xfId="86" xr:uid="{00000000-0005-0000-0000-000053000000}"/>
    <cellStyle name="Percent_Sheet1" xfId="87" xr:uid="{00000000-0005-0000-0000-000054000000}"/>
    <cellStyle name="Percentual" xfId="88" xr:uid="{00000000-0005-0000-0000-000055000000}"/>
    <cellStyle name="Ponto" xfId="89" xr:uid="{00000000-0005-0000-0000-000056000000}"/>
    <cellStyle name="Porcentagem" xfId="48" builtinId="5"/>
    <cellStyle name="Porcentagem 2" xfId="11" xr:uid="{00000000-0005-0000-0000-000058000000}"/>
    <cellStyle name="Porcentagem 3" xfId="33" xr:uid="{00000000-0005-0000-0000-000059000000}"/>
    <cellStyle name="Porcentagem 3 2" xfId="43" xr:uid="{00000000-0005-0000-0000-00005A000000}"/>
    <cellStyle name="Porcentagem 4" xfId="29" xr:uid="{00000000-0005-0000-0000-00005B000000}"/>
    <cellStyle name="Porcentagem 4 2" xfId="34" xr:uid="{00000000-0005-0000-0000-00005C000000}"/>
    <cellStyle name="Porcentagem 5" xfId="62" xr:uid="{00000000-0005-0000-0000-00005D000000}"/>
    <cellStyle name="Porcentagem 6" xfId="117" xr:uid="{00000000-0005-0000-0000-00005E000000}"/>
    <cellStyle name="Result" xfId="12" xr:uid="{00000000-0005-0000-0000-00005F000000}"/>
    <cellStyle name="Result2" xfId="13" xr:uid="{00000000-0005-0000-0000-000060000000}"/>
    <cellStyle name="Sep. milhar [0]" xfId="90" xr:uid="{00000000-0005-0000-0000-000061000000}"/>
    <cellStyle name="Separador de m" xfId="91" xr:uid="{00000000-0005-0000-0000-000062000000}"/>
    <cellStyle name="Separador de milhares 2" xfId="15" xr:uid="{00000000-0005-0000-0000-000063000000}"/>
    <cellStyle name="Separador de milhares 2 2" xfId="21" xr:uid="{00000000-0005-0000-0000-000064000000}"/>
    <cellStyle name="Separador de milhares 3" xfId="22" xr:uid="{00000000-0005-0000-0000-000065000000}"/>
    <cellStyle name="Separador de milhares 4" xfId="16" xr:uid="{00000000-0005-0000-0000-000066000000}"/>
    <cellStyle name="Sepavador de milhares [0]_Pasta2" xfId="92" xr:uid="{00000000-0005-0000-0000-000067000000}"/>
    <cellStyle name="Standard_RP100_01 (metr.)" xfId="93" xr:uid="{00000000-0005-0000-0000-000068000000}"/>
    <cellStyle name="Titulo1" xfId="94" xr:uid="{00000000-0005-0000-0000-000069000000}"/>
    <cellStyle name="Titulo2" xfId="95" xr:uid="{00000000-0005-0000-0000-00006A000000}"/>
    <cellStyle name="Vírgula" xfId="14" builtinId="3"/>
    <cellStyle name="Vírgula 10" xfId="118" xr:uid="{00000000-0005-0000-0000-00006C000000}"/>
    <cellStyle name="Vírgula 11" xfId="119" xr:uid="{00000000-0005-0000-0000-00006D000000}"/>
    <cellStyle name="Vírgula 2" xfId="26" xr:uid="{00000000-0005-0000-0000-00006E000000}"/>
    <cellStyle name="Vírgula 2 2" xfId="45" xr:uid="{00000000-0005-0000-0000-00006F000000}"/>
    <cellStyle name="Vírgula 3" xfId="35" xr:uid="{00000000-0005-0000-0000-000070000000}"/>
    <cellStyle name="Vírgula 3 2" xfId="36" xr:uid="{00000000-0005-0000-0000-000071000000}"/>
    <cellStyle name="Vírgula 4" xfId="37" xr:uid="{00000000-0005-0000-0000-000072000000}"/>
    <cellStyle name="Vírgula 5" xfId="28" xr:uid="{00000000-0005-0000-0000-000073000000}"/>
    <cellStyle name="Vírgula 5 2" xfId="38" xr:uid="{00000000-0005-0000-0000-000074000000}"/>
    <cellStyle name="Vírgula 6" xfId="44" xr:uid="{00000000-0005-0000-0000-000075000000}"/>
    <cellStyle name="Vírgula 6 2" xfId="58" xr:uid="{00000000-0005-0000-0000-000076000000}"/>
    <cellStyle name="Vírgula 7" xfId="51" xr:uid="{00000000-0005-0000-0000-000077000000}"/>
    <cellStyle name="Vírgula 8" xfId="59" xr:uid="{00000000-0005-0000-0000-000078000000}"/>
    <cellStyle name="Vírgula 9" xfId="60" xr:uid="{00000000-0005-0000-0000-000079000000}"/>
  </cellStyles>
  <dxfs count="2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693959</xdr:colOff>
      <xdr:row>0</xdr:row>
      <xdr:rowOff>104775</xdr:rowOff>
    </xdr:from>
    <xdr:ext cx="912719" cy="317126"/>
    <xdr:pic>
      <xdr:nvPicPr>
        <xdr:cNvPr id="2" name="Picture 4">
          <a:extLst>
            <a:ext uri="{FF2B5EF4-FFF2-40B4-BE49-F238E27FC236}">
              <a16:creationId xmlns:a16="http://schemas.microsoft.com/office/drawing/2014/main" id="{D0F18E97-3F1F-401D-8D8B-7671A83E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55959" y="104775"/>
          <a:ext cx="912719" cy="317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98307</xdr:colOff>
      <xdr:row>0</xdr:row>
      <xdr:rowOff>88106</xdr:rowOff>
    </xdr:from>
    <xdr:ext cx="1085290" cy="364751"/>
    <xdr:pic>
      <xdr:nvPicPr>
        <xdr:cNvPr id="3" name="Picture 3">
          <a:extLst>
            <a:ext uri="{FF2B5EF4-FFF2-40B4-BE49-F238E27FC236}">
              <a16:creationId xmlns:a16="http://schemas.microsoft.com/office/drawing/2014/main" id="{3FB4FC2D-4A4E-4972-ACEF-042BDEBC6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5463" y="88106"/>
          <a:ext cx="1085290" cy="364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0</xdr:row>
      <xdr:rowOff>57150</xdr:rowOff>
    </xdr:from>
    <xdr:to>
      <xdr:col>1</xdr:col>
      <xdr:colOff>1743075</xdr:colOff>
      <xdr:row>1</xdr:row>
      <xdr:rowOff>161925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7150"/>
          <a:ext cx="13239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323850</xdr:colOff>
      <xdr:row>0</xdr:row>
      <xdr:rowOff>85725</xdr:rowOff>
    </xdr:from>
    <xdr:to>
      <xdr:col>10</xdr:col>
      <xdr:colOff>85725</xdr:colOff>
      <xdr:row>1</xdr:row>
      <xdr:rowOff>161925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2425" y="85725"/>
          <a:ext cx="7239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10CB0-4450-48F2-969E-23AC5699EF95}">
  <sheetPr>
    <pageSetUpPr fitToPage="1"/>
  </sheetPr>
  <dimension ref="A1:AD549"/>
  <sheetViews>
    <sheetView showGridLines="0" zoomScale="80" zoomScaleNormal="80" zoomScaleSheetLayoutView="85" workbookViewId="0">
      <pane xSplit="1" ySplit="16" topLeftCell="B470" activePane="bottomRight" state="frozen"/>
      <selection pane="topRight" activeCell="B1" sqref="B1"/>
      <selection pane="bottomLeft" activeCell="A17" sqref="A17"/>
      <selection pane="bottomRight" activeCell="K507" sqref="K507"/>
    </sheetView>
  </sheetViews>
  <sheetFormatPr defaultRowHeight="12.75" outlineLevelRow="1"/>
  <cols>
    <col min="1" max="1" width="1.375" style="7" customWidth="1"/>
    <col min="2" max="2" width="8.625" style="8" customWidth="1"/>
    <col min="3" max="3" width="10.375" style="8" customWidth="1"/>
    <col min="4" max="4" width="11.75" style="8" customWidth="1"/>
    <col min="5" max="5" width="65.875" style="9" customWidth="1"/>
    <col min="6" max="6" width="6.625" style="7" customWidth="1"/>
    <col min="7" max="7" width="11.5" style="30" customWidth="1"/>
    <col min="8" max="8" width="11.25" style="29" customWidth="1"/>
    <col min="9" max="9" width="14.25" style="1" customWidth="1"/>
    <col min="10" max="10" width="15.625" style="1" customWidth="1"/>
    <col min="11" max="11" width="12" style="1" customWidth="1"/>
    <col min="12" max="12" width="9" style="1" customWidth="1"/>
    <col min="13" max="13" width="11.5" style="1" customWidth="1"/>
    <col min="14" max="14" width="9" style="1" customWidth="1"/>
    <col min="15" max="15" width="11.625" style="1" customWidth="1"/>
    <col min="16" max="17" width="14.125" style="1" customWidth="1"/>
    <col min="18" max="18" width="9" style="1" customWidth="1"/>
    <col min="19" max="16384" width="9" style="1"/>
  </cols>
  <sheetData>
    <row r="1" spans="1:18" ht="12.75" customHeight="1">
      <c r="A1" s="127"/>
      <c r="B1" s="268" t="s">
        <v>63</v>
      </c>
      <c r="C1" s="269"/>
      <c r="D1" s="269"/>
      <c r="E1" s="269"/>
      <c r="F1" s="269"/>
      <c r="G1" s="269"/>
      <c r="H1" s="269"/>
      <c r="I1" s="269"/>
      <c r="J1" s="270"/>
      <c r="K1" s="204"/>
      <c r="L1" s="204"/>
      <c r="M1" s="204"/>
      <c r="N1" s="204"/>
      <c r="O1" s="204"/>
      <c r="P1" s="204"/>
      <c r="Q1" s="204"/>
      <c r="R1" s="205"/>
    </row>
    <row r="2" spans="1:18" ht="14.25" customHeight="1">
      <c r="A2" s="4"/>
      <c r="B2" s="271"/>
      <c r="C2" s="272"/>
      <c r="D2" s="272"/>
      <c r="E2" s="272"/>
      <c r="F2" s="272"/>
      <c r="G2" s="272"/>
      <c r="H2" s="272"/>
      <c r="I2" s="272"/>
      <c r="J2" s="273"/>
      <c r="K2" s="127"/>
      <c r="L2" s="127"/>
      <c r="M2" s="127"/>
      <c r="N2" s="127"/>
      <c r="O2" s="127"/>
      <c r="P2" s="127"/>
      <c r="Q2" s="127"/>
      <c r="R2" s="127"/>
    </row>
    <row r="3" spans="1:18" ht="15" customHeight="1" thickBot="1">
      <c r="A3" s="4"/>
      <c r="B3" s="274"/>
      <c r="C3" s="275"/>
      <c r="D3" s="275"/>
      <c r="E3" s="275"/>
      <c r="F3" s="275"/>
      <c r="G3" s="275"/>
      <c r="H3" s="275"/>
      <c r="I3" s="275"/>
      <c r="J3" s="276"/>
      <c r="K3" s="127"/>
      <c r="L3" s="127"/>
      <c r="M3" s="127"/>
      <c r="N3" s="127"/>
      <c r="O3" s="127"/>
      <c r="P3" s="127"/>
      <c r="Q3" s="127"/>
      <c r="R3" s="127"/>
    </row>
    <row r="4" spans="1:18" ht="5.25" customHeight="1" thickBot="1">
      <c r="A4" s="2"/>
      <c r="B4" s="206"/>
      <c r="C4" s="3"/>
      <c r="D4" s="3"/>
      <c r="E4" s="2"/>
      <c r="F4" s="2"/>
      <c r="G4" s="35"/>
      <c r="H4" s="35"/>
      <c r="I4" s="2"/>
      <c r="J4" s="207"/>
      <c r="K4" s="6"/>
      <c r="L4" s="6"/>
      <c r="M4" s="6"/>
      <c r="N4" s="6"/>
      <c r="O4" s="6"/>
      <c r="P4" s="6"/>
      <c r="Q4" s="6"/>
      <c r="R4" s="6"/>
    </row>
    <row r="5" spans="1:18" ht="18.75" thickBot="1">
      <c r="A5" s="2"/>
      <c r="B5" s="260" t="s">
        <v>943</v>
      </c>
      <c r="C5" s="261"/>
      <c r="D5" s="261"/>
      <c r="E5" s="261"/>
      <c r="F5" s="133"/>
      <c r="G5" s="134"/>
      <c r="H5" s="134"/>
      <c r="I5" s="133"/>
      <c r="J5" s="208"/>
      <c r="K5" s="6"/>
      <c r="L5" s="6"/>
      <c r="M5" s="6"/>
      <c r="N5" s="6"/>
      <c r="O5" s="6"/>
      <c r="P5" s="6"/>
      <c r="Q5" s="6"/>
      <c r="R5" s="6"/>
    </row>
    <row r="6" spans="1:18">
      <c r="A6" s="2"/>
      <c r="B6" s="262" t="s">
        <v>675</v>
      </c>
      <c r="C6" s="263"/>
      <c r="D6" s="263"/>
      <c r="E6" s="264"/>
      <c r="F6" s="200"/>
      <c r="G6" s="201"/>
      <c r="H6" s="201"/>
      <c r="I6" s="201"/>
      <c r="J6" s="209"/>
      <c r="K6" s="4"/>
      <c r="L6" s="4"/>
      <c r="M6" s="4"/>
      <c r="N6" s="6"/>
      <c r="O6" s="6"/>
      <c r="P6" s="6"/>
      <c r="Q6" s="6"/>
      <c r="R6" s="6"/>
    </row>
    <row r="7" spans="1:18" ht="15.75">
      <c r="A7" s="2"/>
      <c r="B7" s="265" t="s">
        <v>676</v>
      </c>
      <c r="C7" s="266"/>
      <c r="D7" s="266"/>
      <c r="E7" s="267"/>
      <c r="F7" s="202"/>
      <c r="G7" s="203"/>
      <c r="H7" s="203"/>
      <c r="I7" s="203"/>
      <c r="J7" s="210"/>
      <c r="K7" s="203"/>
      <c r="L7" s="203"/>
      <c r="M7" s="203"/>
      <c r="N7" s="6"/>
      <c r="O7" s="6"/>
      <c r="P7" s="6"/>
      <c r="Q7" s="6"/>
      <c r="R7" s="6"/>
    </row>
    <row r="8" spans="1:18">
      <c r="A8" s="2"/>
      <c r="B8" s="257" t="s">
        <v>677</v>
      </c>
      <c r="C8" s="258"/>
      <c r="D8" s="258"/>
      <c r="E8" s="259"/>
      <c r="F8" s="199"/>
      <c r="G8" s="4"/>
      <c r="H8" s="186"/>
      <c r="I8" s="186"/>
      <c r="J8" s="207"/>
      <c r="K8" s="6"/>
      <c r="L8" s="6"/>
      <c r="M8" s="6"/>
      <c r="N8" s="6"/>
      <c r="O8" s="6"/>
      <c r="P8" s="6"/>
      <c r="Q8" s="6"/>
      <c r="R8" s="6"/>
    </row>
    <row r="9" spans="1:18">
      <c r="A9" s="2"/>
      <c r="B9" s="257" t="s">
        <v>678</v>
      </c>
      <c r="C9" s="258"/>
      <c r="D9" s="258"/>
      <c r="E9" s="259"/>
      <c r="F9" s="199"/>
      <c r="G9" s="4"/>
      <c r="H9" s="186"/>
      <c r="I9" s="185"/>
      <c r="J9" s="207"/>
      <c r="K9" s="6"/>
      <c r="L9" s="6"/>
      <c r="M9" s="6"/>
      <c r="N9" s="6"/>
      <c r="O9" s="6"/>
      <c r="P9" s="6"/>
      <c r="Q9" s="6"/>
      <c r="R9" s="6"/>
    </row>
    <row r="10" spans="1:18">
      <c r="A10" s="2"/>
      <c r="B10" s="257" t="s">
        <v>940</v>
      </c>
      <c r="C10" s="258"/>
      <c r="D10" s="258"/>
      <c r="E10" s="259"/>
      <c r="F10" s="199"/>
      <c r="G10" s="4"/>
      <c r="H10" s="131"/>
      <c r="I10" s="131"/>
      <c r="J10" s="207"/>
      <c r="K10" s="6"/>
      <c r="L10" s="6"/>
      <c r="M10" s="6"/>
      <c r="N10" s="6"/>
      <c r="O10" s="6"/>
      <c r="P10" s="6"/>
      <c r="Q10" s="6"/>
      <c r="R10" s="6"/>
    </row>
    <row r="11" spans="1:18" ht="32.25" customHeight="1">
      <c r="A11" s="2"/>
      <c r="B11" s="277" t="s">
        <v>679</v>
      </c>
      <c r="C11" s="278"/>
      <c r="D11" s="278"/>
      <c r="E11" s="279"/>
      <c r="F11" s="132"/>
      <c r="G11" s="131"/>
      <c r="H11" s="131"/>
      <c r="I11" s="130"/>
      <c r="J11" s="207"/>
      <c r="K11" s="6"/>
      <c r="L11" s="6"/>
      <c r="M11" s="6"/>
    </row>
    <row r="12" spans="1:18" ht="20.100000000000001" customHeight="1">
      <c r="A12" s="2"/>
      <c r="B12" s="257" t="s">
        <v>941</v>
      </c>
      <c r="C12" s="258"/>
      <c r="D12" s="258"/>
      <c r="E12" s="259"/>
      <c r="F12" s="199"/>
      <c r="G12" s="4"/>
      <c r="H12" s="4"/>
      <c r="I12" s="4"/>
      <c r="J12" s="211"/>
      <c r="K12" s="4"/>
      <c r="L12" s="4"/>
      <c r="M12" s="4"/>
      <c r="N12" s="7"/>
      <c r="O12" s="7"/>
      <c r="P12" s="7"/>
      <c r="Q12" s="7"/>
      <c r="R12" s="7"/>
    </row>
    <row r="13" spans="1:18" ht="20.100000000000001" customHeight="1">
      <c r="A13" s="2"/>
      <c r="B13" s="257" t="s">
        <v>942</v>
      </c>
      <c r="C13" s="258"/>
      <c r="D13" s="258"/>
      <c r="E13" s="259"/>
      <c r="F13" s="132"/>
      <c r="G13" s="130"/>
      <c r="H13" s="131"/>
      <c r="I13" s="131"/>
      <c r="J13" s="212"/>
      <c r="K13" s="131"/>
      <c r="L13" s="131"/>
      <c r="M13" s="131"/>
    </row>
    <row r="14" spans="1:18" ht="20.100000000000001" customHeight="1" thickBot="1">
      <c r="A14" s="53"/>
      <c r="B14" s="315" t="s">
        <v>690</v>
      </c>
      <c r="C14" s="135"/>
      <c r="D14" s="135"/>
      <c r="E14" s="316"/>
      <c r="F14" s="314" t="s">
        <v>672</v>
      </c>
      <c r="G14" s="314"/>
      <c r="H14" s="314"/>
      <c r="I14" s="313">
        <v>0.27700000000000002</v>
      </c>
      <c r="J14" s="317"/>
      <c r="K14" s="6"/>
      <c r="L14" s="6"/>
      <c r="M14" s="6"/>
    </row>
    <row r="15" spans="1:18" ht="20.100000000000001" customHeight="1">
      <c r="A15" s="5"/>
      <c r="B15" s="284" t="s">
        <v>64</v>
      </c>
      <c r="C15" s="286" t="s">
        <v>65</v>
      </c>
      <c r="D15" s="286" t="s">
        <v>66</v>
      </c>
      <c r="E15" s="286" t="s">
        <v>67</v>
      </c>
      <c r="F15" s="286" t="s">
        <v>68</v>
      </c>
      <c r="G15" s="288" t="s">
        <v>69</v>
      </c>
      <c r="H15" s="290" t="s">
        <v>554</v>
      </c>
      <c r="I15" s="290" t="s">
        <v>555</v>
      </c>
      <c r="J15" s="294" t="s">
        <v>70</v>
      </c>
      <c r="K15" s="6"/>
      <c r="L15" s="6"/>
      <c r="M15" s="6"/>
    </row>
    <row r="16" spans="1:18" ht="13.5" thickBot="1">
      <c r="A16" s="6"/>
      <c r="B16" s="285"/>
      <c r="C16" s="287"/>
      <c r="D16" s="287"/>
      <c r="E16" s="287"/>
      <c r="F16" s="287"/>
      <c r="G16" s="289"/>
      <c r="H16" s="291"/>
      <c r="I16" s="291"/>
      <c r="J16" s="295"/>
    </row>
    <row r="17" spans="1:30" ht="20.100000000000001" customHeight="1">
      <c r="A17" s="47"/>
      <c r="B17" s="170"/>
      <c r="C17" s="47"/>
      <c r="D17" s="47"/>
      <c r="E17" s="19"/>
      <c r="F17" s="47"/>
      <c r="G17" s="195"/>
      <c r="H17" s="31"/>
      <c r="I17" s="6"/>
      <c r="J17" s="128"/>
      <c r="L17" s="7"/>
      <c r="M17" s="7"/>
    </row>
    <row r="18" spans="1:30" ht="20.100000000000001" customHeight="1">
      <c r="A18" s="47"/>
      <c r="B18" s="172">
        <v>1</v>
      </c>
      <c r="C18" s="151"/>
      <c r="D18" s="151"/>
      <c r="E18" s="153" t="s">
        <v>92</v>
      </c>
      <c r="F18" s="153"/>
      <c r="G18" s="156"/>
      <c r="H18" s="154"/>
      <c r="I18" s="153"/>
      <c r="J18" s="213">
        <f>J21</f>
        <v>7462.0218000000013</v>
      </c>
    </row>
    <row r="19" spans="1:30" ht="20.100000000000001" customHeight="1" outlineLevel="1">
      <c r="A19" s="47"/>
      <c r="B19" s="173" t="s">
        <v>71</v>
      </c>
      <c r="C19" s="45" t="s">
        <v>151</v>
      </c>
      <c r="D19" s="28" t="s">
        <v>77</v>
      </c>
      <c r="E19" s="12" t="s">
        <v>93</v>
      </c>
      <c r="F19" s="45" t="s">
        <v>94</v>
      </c>
      <c r="G19" s="38">
        <v>10</v>
      </c>
      <c r="H19" s="38">
        <v>280.68</v>
      </c>
      <c r="I19" s="50">
        <f>H19*(1+$I$14)</f>
        <v>358.42836000000005</v>
      </c>
      <c r="J19" s="214">
        <f>G19*I19</f>
        <v>3584.2836000000007</v>
      </c>
      <c r="Z19" s="38">
        <v>311.87</v>
      </c>
      <c r="AB19" s="38">
        <f>Z19*0.9</f>
        <v>280.68299999999999</v>
      </c>
      <c r="AD19" s="38">
        <v>280.68</v>
      </c>
    </row>
    <row r="20" spans="1:30" ht="20.100000000000001" customHeight="1" outlineLevel="1">
      <c r="A20" s="47"/>
      <c r="B20" s="173" t="s">
        <v>95</v>
      </c>
      <c r="C20" s="45" t="s">
        <v>224</v>
      </c>
      <c r="D20" s="45" t="s">
        <v>77</v>
      </c>
      <c r="E20" s="12" t="s">
        <v>336</v>
      </c>
      <c r="F20" s="45" t="s">
        <v>94</v>
      </c>
      <c r="G20" s="38">
        <v>70</v>
      </c>
      <c r="H20" s="38">
        <v>43.38</v>
      </c>
      <c r="I20" s="50">
        <f>H20*(1+$I$14)</f>
        <v>55.396260000000012</v>
      </c>
      <c r="J20" s="214">
        <f>G20*I20</f>
        <v>3877.7382000000007</v>
      </c>
      <c r="Z20" s="38">
        <v>48.2</v>
      </c>
      <c r="AB20" s="38">
        <f t="shared" ref="AB20" si="0">Z20*0.9</f>
        <v>43.38</v>
      </c>
      <c r="AD20" s="38">
        <v>43.38</v>
      </c>
    </row>
    <row r="21" spans="1:30" ht="20.100000000000001" customHeight="1" outlineLevel="1">
      <c r="A21" s="47"/>
      <c r="B21" s="174"/>
      <c r="C21" s="48"/>
      <c r="D21" s="48"/>
      <c r="E21" s="48"/>
      <c r="F21" s="48"/>
      <c r="G21" s="48"/>
      <c r="H21" s="49" t="s">
        <v>162</v>
      </c>
      <c r="I21" s="13"/>
      <c r="J21" s="215">
        <f>SUM(J19:J20)</f>
        <v>7462.0218000000013</v>
      </c>
      <c r="S21" s="198"/>
      <c r="Z21" s="49" t="s">
        <v>162</v>
      </c>
      <c r="AB21" s="49" t="s">
        <v>162</v>
      </c>
      <c r="AD21" s="49" t="s">
        <v>162</v>
      </c>
    </row>
    <row r="22" spans="1:30" ht="20.100000000000001" customHeight="1">
      <c r="A22" s="47"/>
      <c r="B22" s="170"/>
      <c r="C22" s="47"/>
      <c r="D22" s="47"/>
      <c r="E22" s="19"/>
      <c r="F22" s="47"/>
      <c r="G22" s="195"/>
      <c r="H22" s="31"/>
      <c r="I22" s="6"/>
      <c r="J22" s="216"/>
      <c r="Z22" s="31"/>
      <c r="AB22" s="31"/>
      <c r="AD22" s="31"/>
    </row>
    <row r="23" spans="1:30" ht="20.100000000000001" customHeight="1">
      <c r="A23" s="47"/>
      <c r="B23" s="172">
        <v>2</v>
      </c>
      <c r="C23" s="151"/>
      <c r="D23" s="151"/>
      <c r="E23" s="153" t="s">
        <v>152</v>
      </c>
      <c r="F23" s="153"/>
      <c r="G23" s="156"/>
      <c r="H23" s="154"/>
      <c r="I23" s="153"/>
      <c r="J23" s="213">
        <f>J32</f>
        <v>1257.8396366000002</v>
      </c>
      <c r="Z23" s="154"/>
      <c r="AB23" s="154"/>
      <c r="AD23" s="154"/>
    </row>
    <row r="24" spans="1:30" ht="20.100000000000001" customHeight="1" outlineLevel="1">
      <c r="A24" s="47"/>
      <c r="B24" s="175" t="s">
        <v>73</v>
      </c>
      <c r="C24" s="138"/>
      <c r="D24" s="138"/>
      <c r="E24" s="139" t="s">
        <v>325</v>
      </c>
      <c r="F24" s="138"/>
      <c r="G24" s="140"/>
      <c r="H24" s="140"/>
      <c r="I24" s="141"/>
      <c r="J24" s="217"/>
      <c r="Z24" s="140"/>
      <c r="AB24" s="140"/>
      <c r="AD24" s="140"/>
    </row>
    <row r="25" spans="1:30" ht="20.100000000000001" customHeight="1" outlineLevel="1">
      <c r="A25" s="47"/>
      <c r="B25" s="176" t="s">
        <v>472</v>
      </c>
      <c r="C25" s="11">
        <v>93358</v>
      </c>
      <c r="D25" s="11" t="s">
        <v>77</v>
      </c>
      <c r="E25" s="44" t="s">
        <v>81</v>
      </c>
      <c r="F25" s="11" t="s">
        <v>75</v>
      </c>
      <c r="G25" s="38">
        <v>7.72</v>
      </c>
      <c r="H25" s="38">
        <v>55.89</v>
      </c>
      <c r="I25" s="50">
        <f t="shared" ref="I25:I26" si="1">H25*(1+$I$14)</f>
        <v>71.371530000000007</v>
      </c>
      <c r="J25" s="214">
        <f>G25*I25</f>
        <v>550.9882116</v>
      </c>
      <c r="Z25" s="38">
        <v>62.1</v>
      </c>
      <c r="AB25" s="38">
        <f t="shared" ref="AB25:AB31" si="2">Z25*0.9</f>
        <v>55.89</v>
      </c>
      <c r="AD25" s="38">
        <v>55.89</v>
      </c>
    </row>
    <row r="26" spans="1:30" ht="20.100000000000001" customHeight="1" outlineLevel="1">
      <c r="A26" s="47"/>
      <c r="B26" s="176" t="s">
        <v>727</v>
      </c>
      <c r="C26" s="11">
        <v>94097</v>
      </c>
      <c r="D26" s="11" t="s">
        <v>77</v>
      </c>
      <c r="E26" s="44" t="s">
        <v>82</v>
      </c>
      <c r="F26" s="11" t="s">
        <v>78</v>
      </c>
      <c r="G26" s="38">
        <v>13.86</v>
      </c>
      <c r="H26" s="38">
        <v>4.05</v>
      </c>
      <c r="I26" s="50">
        <f t="shared" si="1"/>
        <v>5.1718500000000001</v>
      </c>
      <c r="J26" s="214">
        <f t="shared" ref="J26:J27" si="3">G26*I26</f>
        <v>71.681840999999991</v>
      </c>
      <c r="Z26" s="38">
        <v>4.5</v>
      </c>
      <c r="AB26" s="38">
        <f t="shared" si="2"/>
        <v>4.05</v>
      </c>
      <c r="AD26" s="38">
        <v>4.05</v>
      </c>
    </row>
    <row r="27" spans="1:30" ht="20.100000000000001" customHeight="1" outlineLevel="1">
      <c r="A27" s="47"/>
      <c r="B27" s="176" t="s">
        <v>728</v>
      </c>
      <c r="C27" s="11">
        <v>96995</v>
      </c>
      <c r="D27" s="11" t="s">
        <v>77</v>
      </c>
      <c r="E27" s="44" t="s">
        <v>83</v>
      </c>
      <c r="F27" s="11" t="s">
        <v>75</v>
      </c>
      <c r="G27" s="38">
        <v>4.5999999999999996</v>
      </c>
      <c r="H27" s="38">
        <v>21.53</v>
      </c>
      <c r="I27" s="50">
        <f>H27*(1+$I$14)</f>
        <v>27.493810000000003</v>
      </c>
      <c r="J27" s="214">
        <f t="shared" si="3"/>
        <v>126.47152600000001</v>
      </c>
      <c r="K27" s="41"/>
      <c r="Z27" s="38">
        <v>23.92</v>
      </c>
      <c r="AB27" s="38">
        <f t="shared" si="2"/>
        <v>21.528000000000002</v>
      </c>
      <c r="AD27" s="38">
        <v>21.53</v>
      </c>
    </row>
    <row r="28" spans="1:30" ht="20.100000000000001" customHeight="1" outlineLevel="1">
      <c r="A28" s="47"/>
      <c r="B28" s="175" t="s">
        <v>97</v>
      </c>
      <c r="C28" s="138"/>
      <c r="D28" s="138"/>
      <c r="E28" s="139" t="s">
        <v>161</v>
      </c>
      <c r="F28" s="138"/>
      <c r="G28" s="140"/>
      <c r="H28" s="140"/>
      <c r="I28" s="141"/>
      <c r="J28" s="217"/>
      <c r="K28" s="41"/>
      <c r="Z28" s="140"/>
      <c r="AB28" s="140"/>
      <c r="AD28" s="140"/>
    </row>
    <row r="29" spans="1:30" ht="20.100000000000001" customHeight="1" outlineLevel="1">
      <c r="A29" s="47"/>
      <c r="B29" s="176" t="s">
        <v>473</v>
      </c>
      <c r="C29" s="11">
        <v>93358</v>
      </c>
      <c r="D29" s="11" t="s">
        <v>77</v>
      </c>
      <c r="E29" s="44" t="s">
        <v>81</v>
      </c>
      <c r="F29" s="11" t="s">
        <v>75</v>
      </c>
      <c r="G29" s="38">
        <v>5.78</v>
      </c>
      <c r="H29" s="38">
        <v>55.89</v>
      </c>
      <c r="I29" s="50">
        <f t="shared" ref="I29:I30" si="4">H29*(1+$I$14)</f>
        <v>71.371530000000007</v>
      </c>
      <c r="J29" s="214">
        <f>G29*I29</f>
        <v>412.52744340000004</v>
      </c>
      <c r="Z29" s="38">
        <v>62.1</v>
      </c>
      <c r="AB29" s="38">
        <f t="shared" si="2"/>
        <v>55.89</v>
      </c>
      <c r="AD29" s="38">
        <v>55.89</v>
      </c>
    </row>
    <row r="30" spans="1:30" ht="20.100000000000001" customHeight="1" outlineLevel="1">
      <c r="A30" s="47"/>
      <c r="B30" s="176" t="s">
        <v>474</v>
      </c>
      <c r="C30" s="11">
        <v>94097</v>
      </c>
      <c r="D30" s="11" t="s">
        <v>77</v>
      </c>
      <c r="E30" s="44" t="s">
        <v>82</v>
      </c>
      <c r="F30" s="11" t="s">
        <v>78</v>
      </c>
      <c r="G30" s="38">
        <v>12.96</v>
      </c>
      <c r="H30" s="38">
        <v>4.05</v>
      </c>
      <c r="I30" s="50">
        <f t="shared" si="4"/>
        <v>5.1718500000000001</v>
      </c>
      <c r="J30" s="214">
        <f t="shared" ref="J30:J31" si="5">G30*I30</f>
        <v>67.027176000000011</v>
      </c>
      <c r="Z30" s="38">
        <v>4.5</v>
      </c>
      <c r="AB30" s="38">
        <f t="shared" si="2"/>
        <v>4.05</v>
      </c>
      <c r="AD30" s="38">
        <v>4.05</v>
      </c>
    </row>
    <row r="31" spans="1:30" ht="20.100000000000001" customHeight="1" outlineLevel="1">
      <c r="A31" s="47"/>
      <c r="B31" s="176" t="s">
        <v>475</v>
      </c>
      <c r="C31" s="11">
        <v>96995</v>
      </c>
      <c r="D31" s="11" t="s">
        <v>77</v>
      </c>
      <c r="E31" s="44" t="s">
        <v>83</v>
      </c>
      <c r="F31" s="11" t="s">
        <v>75</v>
      </c>
      <c r="G31" s="38">
        <v>1.06</v>
      </c>
      <c r="H31" s="38">
        <v>21.53</v>
      </c>
      <c r="I31" s="50">
        <f>H31*(1+$I$14)</f>
        <v>27.493810000000003</v>
      </c>
      <c r="J31" s="214">
        <f t="shared" si="5"/>
        <v>29.143438600000007</v>
      </c>
      <c r="Z31" s="38">
        <v>23.92</v>
      </c>
      <c r="AB31" s="38">
        <f t="shared" si="2"/>
        <v>21.528000000000002</v>
      </c>
      <c r="AD31" s="38">
        <v>21.53</v>
      </c>
    </row>
    <row r="32" spans="1:30" ht="20.100000000000001" customHeight="1" outlineLevel="1">
      <c r="A32" s="47"/>
      <c r="B32" s="174"/>
      <c r="C32" s="48"/>
      <c r="D32" s="48"/>
      <c r="E32" s="48"/>
      <c r="F32" s="48"/>
      <c r="G32" s="48"/>
      <c r="H32" s="49" t="s">
        <v>162</v>
      </c>
      <c r="I32" s="13"/>
      <c r="J32" s="215">
        <f>J25+J26+J27+J29+J30+J31</f>
        <v>1257.8396366000002</v>
      </c>
      <c r="Z32" s="49" t="s">
        <v>162</v>
      </c>
      <c r="AB32" s="49" t="s">
        <v>162</v>
      </c>
      <c r="AD32" s="49" t="s">
        <v>162</v>
      </c>
    </row>
    <row r="33" spans="1:30" ht="20.100000000000001" customHeight="1">
      <c r="A33" s="47"/>
      <c r="B33" s="170"/>
      <c r="C33" s="47"/>
      <c r="D33" s="47"/>
      <c r="E33" s="19"/>
      <c r="F33" s="47"/>
      <c r="G33" s="195"/>
      <c r="H33" s="31"/>
      <c r="I33" s="6"/>
      <c r="J33" s="216"/>
      <c r="Z33" s="31"/>
      <c r="AB33" s="31"/>
      <c r="AD33" s="31"/>
    </row>
    <row r="34" spans="1:30" ht="20.100000000000001" customHeight="1">
      <c r="A34" s="47"/>
      <c r="B34" s="172">
        <v>3</v>
      </c>
      <c r="C34" s="151"/>
      <c r="D34" s="151"/>
      <c r="E34" s="153" t="s">
        <v>153</v>
      </c>
      <c r="F34" s="153"/>
      <c r="G34" s="156"/>
      <c r="H34" s="154"/>
      <c r="I34" s="153"/>
      <c r="J34" s="213">
        <f>J54</f>
        <v>16006.634269300004</v>
      </c>
      <c r="Z34" s="154"/>
      <c r="AB34" s="154"/>
      <c r="AD34" s="154"/>
    </row>
    <row r="35" spans="1:30" ht="20.100000000000001" customHeight="1" outlineLevel="1">
      <c r="A35" s="47"/>
      <c r="B35" s="177" t="s">
        <v>74</v>
      </c>
      <c r="C35" s="138"/>
      <c r="D35" s="138"/>
      <c r="E35" s="139" t="s">
        <v>145</v>
      </c>
      <c r="F35" s="138"/>
      <c r="G35" s="140">
        <v>0</v>
      </c>
      <c r="H35" s="140"/>
      <c r="I35" s="141"/>
      <c r="J35" s="217"/>
      <c r="Z35" s="140"/>
      <c r="AB35" s="140"/>
      <c r="AD35" s="140"/>
    </row>
    <row r="36" spans="1:30" ht="20.100000000000001" customHeight="1" outlineLevel="1">
      <c r="A36" s="47"/>
      <c r="B36" s="176" t="s">
        <v>476</v>
      </c>
      <c r="C36" s="11">
        <v>90881</v>
      </c>
      <c r="D36" s="11" t="s">
        <v>77</v>
      </c>
      <c r="E36" s="44" t="s">
        <v>680</v>
      </c>
      <c r="F36" s="11" t="s">
        <v>87</v>
      </c>
      <c r="G36" s="38">
        <v>56</v>
      </c>
      <c r="H36" s="38">
        <v>45.65</v>
      </c>
      <c r="I36" s="50">
        <f t="shared" ref="I36:I40" si="6">H36*(1+$I$14)</f>
        <v>58.295050000000003</v>
      </c>
      <c r="J36" s="214">
        <f>G36*I36</f>
        <v>3264.5228000000002</v>
      </c>
      <c r="Z36" s="38">
        <v>50.72</v>
      </c>
      <c r="AB36" s="38">
        <f t="shared" ref="AB36:AB53" si="7">Z36*0.9</f>
        <v>45.648000000000003</v>
      </c>
      <c r="AD36" s="38">
        <v>45.65</v>
      </c>
    </row>
    <row r="37" spans="1:30" ht="20.100000000000001" customHeight="1" outlineLevel="1">
      <c r="A37" s="47"/>
      <c r="B37" s="176" t="s">
        <v>477</v>
      </c>
      <c r="C37" s="11">
        <v>95601</v>
      </c>
      <c r="D37" s="11" t="s">
        <v>77</v>
      </c>
      <c r="E37" s="44" t="s">
        <v>144</v>
      </c>
      <c r="F37" s="11" t="s">
        <v>72</v>
      </c>
      <c r="G37" s="38">
        <v>12</v>
      </c>
      <c r="H37" s="38">
        <v>16.87</v>
      </c>
      <c r="I37" s="50">
        <f t="shared" si="6"/>
        <v>21.542990000000003</v>
      </c>
      <c r="J37" s="214">
        <f t="shared" ref="J37:J40" si="8">G37*I37</f>
        <v>258.51588000000004</v>
      </c>
      <c r="Z37" s="38">
        <v>18.739999999999998</v>
      </c>
      <c r="AB37" s="38">
        <f t="shared" si="7"/>
        <v>16.866</v>
      </c>
      <c r="AD37" s="38">
        <v>16.87</v>
      </c>
    </row>
    <row r="38" spans="1:30" ht="20.100000000000001" customHeight="1" outlineLevel="1">
      <c r="A38" s="47"/>
      <c r="B38" s="176" t="s">
        <v>478</v>
      </c>
      <c r="C38" s="45">
        <v>95240</v>
      </c>
      <c r="D38" s="11" t="s">
        <v>77</v>
      </c>
      <c r="E38" s="44" t="s">
        <v>233</v>
      </c>
      <c r="F38" s="45" t="s">
        <v>78</v>
      </c>
      <c r="G38" s="38">
        <v>12.96</v>
      </c>
      <c r="H38" s="38">
        <v>11.3</v>
      </c>
      <c r="I38" s="50">
        <f t="shared" si="6"/>
        <v>14.430100000000003</v>
      </c>
      <c r="J38" s="214">
        <f t="shared" si="8"/>
        <v>187.01409600000005</v>
      </c>
      <c r="Z38" s="38">
        <v>12.55</v>
      </c>
      <c r="AB38" s="38">
        <f t="shared" si="7"/>
        <v>11.295000000000002</v>
      </c>
      <c r="AD38" s="38">
        <v>11.3</v>
      </c>
    </row>
    <row r="39" spans="1:30" ht="20.100000000000001" customHeight="1" outlineLevel="1">
      <c r="A39" s="47"/>
      <c r="B39" s="176" t="s">
        <v>729</v>
      </c>
      <c r="C39" s="45">
        <v>6</v>
      </c>
      <c r="D39" s="11" t="s">
        <v>681</v>
      </c>
      <c r="E39" s="12" t="s">
        <v>302</v>
      </c>
      <c r="F39" s="45" t="s">
        <v>78</v>
      </c>
      <c r="G39" s="38">
        <v>7.2</v>
      </c>
      <c r="H39" s="38">
        <v>25.06</v>
      </c>
      <c r="I39" s="50">
        <f t="shared" si="6"/>
        <v>32.001620000000003</v>
      </c>
      <c r="J39" s="214">
        <f t="shared" si="8"/>
        <v>230.41166400000003</v>
      </c>
      <c r="Z39" s="38">
        <v>27.84</v>
      </c>
      <c r="AB39" s="38">
        <f t="shared" si="7"/>
        <v>25.056000000000001</v>
      </c>
      <c r="AD39" s="38">
        <v>25.06</v>
      </c>
    </row>
    <row r="40" spans="1:30" ht="20.100000000000001" customHeight="1" outlineLevel="1">
      <c r="A40" s="47"/>
      <c r="B40" s="176" t="s">
        <v>730</v>
      </c>
      <c r="C40" s="45" t="s">
        <v>147</v>
      </c>
      <c r="D40" s="11" t="s">
        <v>77</v>
      </c>
      <c r="E40" s="44" t="s">
        <v>303</v>
      </c>
      <c r="F40" s="45" t="s">
        <v>72</v>
      </c>
      <c r="G40" s="38">
        <v>6.48</v>
      </c>
      <c r="H40" s="38">
        <v>467.97</v>
      </c>
      <c r="I40" s="50">
        <f t="shared" si="6"/>
        <v>597.59769000000006</v>
      </c>
      <c r="J40" s="214">
        <f t="shared" si="8"/>
        <v>3872.4330312000006</v>
      </c>
      <c r="Z40" s="38">
        <v>519.97</v>
      </c>
      <c r="AB40" s="38">
        <f t="shared" si="7"/>
        <v>467.97300000000001</v>
      </c>
      <c r="AD40" s="38">
        <v>467.97</v>
      </c>
    </row>
    <row r="41" spans="1:30" ht="20.100000000000001" customHeight="1" outlineLevel="1">
      <c r="A41" s="47"/>
      <c r="B41" s="176" t="s">
        <v>731</v>
      </c>
      <c r="C41" s="45">
        <v>92720</v>
      </c>
      <c r="D41" s="11" t="s">
        <v>77</v>
      </c>
      <c r="E41" s="44" t="s">
        <v>304</v>
      </c>
      <c r="F41" s="45" t="s">
        <v>75</v>
      </c>
      <c r="G41" s="38">
        <v>4.71</v>
      </c>
      <c r="H41" s="38">
        <v>362.58</v>
      </c>
      <c r="I41" s="50">
        <f>H41*(1+$I$14)</f>
        <v>463.01466000000005</v>
      </c>
      <c r="J41" s="214">
        <f>G41*I41</f>
        <v>2180.7990486000003</v>
      </c>
      <c r="Z41" s="38">
        <v>402.87</v>
      </c>
      <c r="AB41" s="38">
        <f t="shared" si="7"/>
        <v>362.58300000000003</v>
      </c>
      <c r="AD41" s="38">
        <v>362.58</v>
      </c>
    </row>
    <row r="42" spans="1:30" ht="20.100000000000001" customHeight="1" outlineLevel="1">
      <c r="A42" s="47"/>
      <c r="B42" s="177" t="s">
        <v>88</v>
      </c>
      <c r="C42" s="138"/>
      <c r="D42" s="138"/>
      <c r="E42" s="139" t="s">
        <v>337</v>
      </c>
      <c r="F42" s="138"/>
      <c r="G42" s="140">
        <v>0</v>
      </c>
      <c r="H42" s="140"/>
      <c r="I42" s="141"/>
      <c r="J42" s="217"/>
      <c r="Z42" s="140"/>
      <c r="AB42" s="140"/>
      <c r="AD42" s="140"/>
    </row>
    <row r="43" spans="1:30" ht="20.100000000000001" customHeight="1" outlineLevel="1">
      <c r="A43" s="47"/>
      <c r="B43" s="176" t="s">
        <v>479</v>
      </c>
      <c r="C43" s="11">
        <v>90881</v>
      </c>
      <c r="D43" s="11" t="s">
        <v>77</v>
      </c>
      <c r="E43" s="44" t="s">
        <v>680</v>
      </c>
      <c r="F43" s="11" t="s">
        <v>87</v>
      </c>
      <c r="G43" s="38">
        <v>38</v>
      </c>
      <c r="H43" s="38">
        <v>45.65</v>
      </c>
      <c r="I43" s="50">
        <f t="shared" ref="I43:I47" si="9">H43*(1+$I$14)</f>
        <v>58.295050000000003</v>
      </c>
      <c r="J43" s="214">
        <f>G43*I43</f>
        <v>2215.2119000000002</v>
      </c>
      <c r="Z43" s="38">
        <v>50.72</v>
      </c>
      <c r="AB43" s="38">
        <f t="shared" si="7"/>
        <v>45.648000000000003</v>
      </c>
      <c r="AD43" s="38">
        <v>45.65</v>
      </c>
    </row>
    <row r="44" spans="1:30" ht="20.100000000000001" customHeight="1" outlineLevel="1">
      <c r="A44" s="47"/>
      <c r="B44" s="176" t="s">
        <v>480</v>
      </c>
      <c r="C44" s="45">
        <v>95240</v>
      </c>
      <c r="D44" s="11" t="s">
        <v>77</v>
      </c>
      <c r="E44" s="44" t="s">
        <v>326</v>
      </c>
      <c r="F44" s="45" t="s">
        <v>78</v>
      </c>
      <c r="G44" s="38">
        <v>5.37</v>
      </c>
      <c r="H44" s="38">
        <v>11.3</v>
      </c>
      <c r="I44" s="50">
        <f t="shared" si="9"/>
        <v>14.430100000000003</v>
      </c>
      <c r="J44" s="214">
        <f t="shared" ref="J44:J48" si="10">G44*I44</f>
        <v>77.489637000000016</v>
      </c>
      <c r="Z44" s="38">
        <v>12.55</v>
      </c>
      <c r="AB44" s="38">
        <f t="shared" si="7"/>
        <v>11.295000000000002</v>
      </c>
      <c r="AD44" s="38">
        <v>11.3</v>
      </c>
    </row>
    <row r="45" spans="1:30" ht="20.100000000000001" customHeight="1" outlineLevel="1">
      <c r="A45" s="47"/>
      <c r="B45" s="176" t="s">
        <v>481</v>
      </c>
      <c r="C45" s="45">
        <v>6</v>
      </c>
      <c r="D45" s="11" t="s">
        <v>681</v>
      </c>
      <c r="E45" s="12" t="s">
        <v>301</v>
      </c>
      <c r="F45" s="45" t="s">
        <v>78</v>
      </c>
      <c r="G45" s="38">
        <v>14.51</v>
      </c>
      <c r="H45" s="38">
        <v>25.06</v>
      </c>
      <c r="I45" s="50">
        <f t="shared" si="9"/>
        <v>32.001620000000003</v>
      </c>
      <c r="J45" s="214">
        <f t="shared" si="10"/>
        <v>464.34350620000004</v>
      </c>
      <c r="T45" s="190"/>
      <c r="Z45" s="38">
        <v>27.84</v>
      </c>
      <c r="AB45" s="38">
        <f t="shared" si="7"/>
        <v>25.056000000000001</v>
      </c>
      <c r="AD45" s="38">
        <v>25.06</v>
      </c>
    </row>
    <row r="46" spans="1:30" ht="30" customHeight="1" outlineLevel="1">
      <c r="A46" s="47"/>
      <c r="B46" s="176" t="s">
        <v>482</v>
      </c>
      <c r="C46" s="45">
        <v>7</v>
      </c>
      <c r="D46" s="11" t="s">
        <v>681</v>
      </c>
      <c r="E46" s="44" t="s">
        <v>120</v>
      </c>
      <c r="F46" s="45" t="s">
        <v>85</v>
      </c>
      <c r="G46" s="38">
        <v>25.27</v>
      </c>
      <c r="H46" s="38">
        <v>7.79</v>
      </c>
      <c r="I46" s="50">
        <f t="shared" si="9"/>
        <v>9.9478300000000015</v>
      </c>
      <c r="J46" s="214">
        <f t="shared" si="10"/>
        <v>251.38166410000002</v>
      </c>
      <c r="Z46" s="38">
        <v>8.66</v>
      </c>
      <c r="AB46" s="38">
        <f t="shared" si="7"/>
        <v>7.7940000000000005</v>
      </c>
      <c r="AD46" s="38">
        <v>7.79</v>
      </c>
    </row>
    <row r="47" spans="1:30" ht="30" customHeight="1" outlineLevel="1">
      <c r="A47" s="47"/>
      <c r="B47" s="176" t="s">
        <v>732</v>
      </c>
      <c r="C47" s="45">
        <v>8</v>
      </c>
      <c r="D47" s="11" t="s">
        <v>681</v>
      </c>
      <c r="E47" s="44" t="s">
        <v>121</v>
      </c>
      <c r="F47" s="45" t="s">
        <v>85</v>
      </c>
      <c r="G47" s="38">
        <v>26.27</v>
      </c>
      <c r="H47" s="38">
        <v>6.98</v>
      </c>
      <c r="I47" s="50">
        <f t="shared" si="9"/>
        <v>8.9134600000000006</v>
      </c>
      <c r="J47" s="214">
        <f t="shared" si="10"/>
        <v>234.1565942</v>
      </c>
      <c r="Z47" s="38">
        <v>7.76</v>
      </c>
      <c r="AB47" s="38">
        <f t="shared" si="7"/>
        <v>6.984</v>
      </c>
      <c r="AD47" s="38">
        <v>6.98</v>
      </c>
    </row>
    <row r="48" spans="1:30" ht="20.100000000000001" customHeight="1" outlineLevel="1">
      <c r="A48" s="47"/>
      <c r="B48" s="176" t="s">
        <v>733</v>
      </c>
      <c r="C48" s="45">
        <v>92720</v>
      </c>
      <c r="D48" s="11" t="s">
        <v>77</v>
      </c>
      <c r="E48" s="44" t="s">
        <v>107</v>
      </c>
      <c r="F48" s="45" t="s">
        <v>75</v>
      </c>
      <c r="G48" s="38">
        <v>1.41</v>
      </c>
      <c r="H48" s="38">
        <v>362.58</v>
      </c>
      <c r="I48" s="50">
        <f>H48*(1+$I$14)</f>
        <v>463.01466000000005</v>
      </c>
      <c r="J48" s="214">
        <f t="shared" si="10"/>
        <v>652.85067060000006</v>
      </c>
      <c r="Z48" s="38">
        <v>402.87</v>
      </c>
      <c r="AB48" s="38">
        <f t="shared" si="7"/>
        <v>362.58300000000003</v>
      </c>
      <c r="AD48" s="38">
        <v>362.58</v>
      </c>
    </row>
    <row r="49" spans="1:30" ht="20.100000000000001" customHeight="1" outlineLevel="1">
      <c r="A49" s="47"/>
      <c r="B49" s="177" t="s">
        <v>163</v>
      </c>
      <c r="C49" s="143"/>
      <c r="D49" s="143"/>
      <c r="E49" s="139" t="s">
        <v>338</v>
      </c>
      <c r="F49" s="142"/>
      <c r="G49" s="140">
        <v>0</v>
      </c>
      <c r="H49" s="140"/>
      <c r="I49" s="141"/>
      <c r="J49" s="217"/>
      <c r="K49" s="29"/>
      <c r="Z49" s="140"/>
      <c r="AB49" s="140"/>
      <c r="AD49" s="140"/>
    </row>
    <row r="50" spans="1:30" ht="20.100000000000001" customHeight="1" outlineLevel="1">
      <c r="A50" s="47"/>
      <c r="B50" s="173" t="s">
        <v>483</v>
      </c>
      <c r="C50" s="45">
        <v>6</v>
      </c>
      <c r="D50" s="11" t="s">
        <v>681</v>
      </c>
      <c r="E50" s="12" t="s">
        <v>301</v>
      </c>
      <c r="F50" s="45" t="s">
        <v>78</v>
      </c>
      <c r="G50" s="38">
        <v>24.05</v>
      </c>
      <c r="H50" s="38">
        <v>25.06</v>
      </c>
      <c r="I50" s="50">
        <f t="shared" ref="I50:I52" si="11">H50*(1+$I$14)</f>
        <v>32.001620000000003</v>
      </c>
      <c r="J50" s="214">
        <f>G50*I50</f>
        <v>769.63896100000011</v>
      </c>
      <c r="Z50" s="38">
        <v>27.84</v>
      </c>
      <c r="AB50" s="38">
        <f t="shared" si="7"/>
        <v>25.056000000000001</v>
      </c>
      <c r="AD50" s="38">
        <v>25.06</v>
      </c>
    </row>
    <row r="51" spans="1:30" ht="30" customHeight="1" outlineLevel="1">
      <c r="A51" s="47"/>
      <c r="B51" s="173" t="s">
        <v>484</v>
      </c>
      <c r="C51" s="45">
        <v>7</v>
      </c>
      <c r="D51" s="11" t="s">
        <v>681</v>
      </c>
      <c r="E51" s="44" t="s">
        <v>120</v>
      </c>
      <c r="F51" s="45" t="s">
        <v>85</v>
      </c>
      <c r="G51" s="38">
        <v>53.32</v>
      </c>
      <c r="H51" s="38">
        <v>7.79</v>
      </c>
      <c r="I51" s="50">
        <f t="shared" si="11"/>
        <v>9.9478300000000015</v>
      </c>
      <c r="J51" s="214">
        <f t="shared" ref="J51:J53" si="12">G51*I51</f>
        <v>530.41829560000008</v>
      </c>
      <c r="Z51" s="38">
        <v>8.66</v>
      </c>
      <c r="AB51" s="38">
        <f t="shared" si="7"/>
        <v>7.7940000000000005</v>
      </c>
      <c r="AD51" s="38">
        <v>7.79</v>
      </c>
    </row>
    <row r="52" spans="1:30" ht="30" customHeight="1" outlineLevel="1">
      <c r="A52" s="47"/>
      <c r="B52" s="173" t="s">
        <v>485</v>
      </c>
      <c r="C52" s="45">
        <v>8</v>
      </c>
      <c r="D52" s="11" t="s">
        <v>681</v>
      </c>
      <c r="E52" s="44" t="s">
        <v>121</v>
      </c>
      <c r="F52" s="45" t="s">
        <v>85</v>
      </c>
      <c r="G52" s="38">
        <v>24.18</v>
      </c>
      <c r="H52" s="38">
        <v>6.98</v>
      </c>
      <c r="I52" s="50">
        <f t="shared" si="11"/>
        <v>8.9134600000000006</v>
      </c>
      <c r="J52" s="214">
        <f t="shared" si="12"/>
        <v>215.52746280000002</v>
      </c>
      <c r="Z52" s="38">
        <v>7.76</v>
      </c>
      <c r="AB52" s="38">
        <f t="shared" si="7"/>
        <v>6.984</v>
      </c>
      <c r="AD52" s="38">
        <v>6.98</v>
      </c>
    </row>
    <row r="53" spans="1:30" ht="20.100000000000001" customHeight="1" outlineLevel="1">
      <c r="A53" s="47"/>
      <c r="B53" s="173" t="s">
        <v>486</v>
      </c>
      <c r="C53" s="45">
        <v>92720</v>
      </c>
      <c r="D53" s="11" t="s">
        <v>77</v>
      </c>
      <c r="E53" s="44" t="s">
        <v>107</v>
      </c>
      <c r="F53" s="45" t="s">
        <v>75</v>
      </c>
      <c r="G53" s="38">
        <v>1.3</v>
      </c>
      <c r="H53" s="38">
        <v>362.58</v>
      </c>
      <c r="I53" s="50">
        <f>H53*(1+$I$14)</f>
        <v>463.01466000000005</v>
      </c>
      <c r="J53" s="214">
        <f t="shared" si="12"/>
        <v>601.91905800000006</v>
      </c>
      <c r="Z53" s="38">
        <v>402.87</v>
      </c>
      <c r="AB53" s="38">
        <f t="shared" si="7"/>
        <v>362.58300000000003</v>
      </c>
      <c r="AD53" s="38">
        <v>362.58</v>
      </c>
    </row>
    <row r="54" spans="1:30" ht="20.100000000000001" customHeight="1" outlineLevel="1" collapsed="1">
      <c r="A54" s="47"/>
      <c r="B54" s="174"/>
      <c r="C54" s="48"/>
      <c r="D54" s="48"/>
      <c r="E54" s="48"/>
      <c r="F54" s="48"/>
      <c r="G54" s="48"/>
      <c r="H54" s="49" t="s">
        <v>162</v>
      </c>
      <c r="I54" s="13"/>
      <c r="J54" s="215">
        <f>SUM(J35:J53)</f>
        <v>16006.634269300004</v>
      </c>
      <c r="K54" s="29"/>
      <c r="Z54" s="49" t="s">
        <v>162</v>
      </c>
      <c r="AB54" s="49" t="s">
        <v>162</v>
      </c>
      <c r="AD54" s="49" t="s">
        <v>162</v>
      </c>
    </row>
    <row r="55" spans="1:30" ht="20.100000000000001" customHeight="1">
      <c r="A55" s="47"/>
      <c r="B55" s="170"/>
      <c r="C55" s="47"/>
      <c r="D55" s="47"/>
      <c r="E55" s="19"/>
      <c r="F55" s="47"/>
      <c r="G55" s="195"/>
      <c r="H55" s="31"/>
      <c r="I55" s="6"/>
      <c r="J55" s="216"/>
      <c r="Z55" s="31"/>
      <c r="AB55" s="31"/>
      <c r="AD55" s="31"/>
    </row>
    <row r="56" spans="1:30" ht="20.100000000000001" customHeight="1">
      <c r="A56" s="47"/>
      <c r="B56" s="172">
        <v>4</v>
      </c>
      <c r="C56" s="151"/>
      <c r="D56" s="151"/>
      <c r="E56" s="153" t="s">
        <v>98</v>
      </c>
      <c r="F56" s="153"/>
      <c r="G56" s="154"/>
      <c r="H56" s="154"/>
      <c r="I56" s="153"/>
      <c r="J56" s="213">
        <f>J67</f>
        <v>4886.7426382000003</v>
      </c>
      <c r="Z56" s="154"/>
      <c r="AB56" s="154"/>
      <c r="AD56" s="154"/>
    </row>
    <row r="57" spans="1:30" ht="20.100000000000001" customHeight="1" outlineLevel="1">
      <c r="A57" s="47"/>
      <c r="B57" s="177" t="s">
        <v>76</v>
      </c>
      <c r="C57" s="143"/>
      <c r="D57" s="143"/>
      <c r="E57" s="144" t="s">
        <v>109</v>
      </c>
      <c r="F57" s="142"/>
      <c r="G57" s="145"/>
      <c r="H57" s="140"/>
      <c r="I57" s="141"/>
      <c r="J57" s="217"/>
      <c r="Z57" s="140"/>
      <c r="AB57" s="140"/>
      <c r="AD57" s="140"/>
    </row>
    <row r="58" spans="1:30" ht="17.25" customHeight="1" outlineLevel="1">
      <c r="A58" s="47"/>
      <c r="B58" s="173" t="s">
        <v>487</v>
      </c>
      <c r="C58" s="45">
        <v>92431</v>
      </c>
      <c r="D58" s="11" t="s">
        <v>77</v>
      </c>
      <c r="E58" s="12" t="s">
        <v>305</v>
      </c>
      <c r="F58" s="45" t="s">
        <v>78</v>
      </c>
      <c r="G58" s="38">
        <v>18.23</v>
      </c>
      <c r="H58" s="38">
        <v>35.24</v>
      </c>
      <c r="I58" s="50">
        <f t="shared" ref="I58:I60" si="13">H58*(1+$I$14)</f>
        <v>45.001480000000008</v>
      </c>
      <c r="J58" s="214">
        <f t="shared" ref="J58:J61" si="14">G58*I58</f>
        <v>820.37698040000021</v>
      </c>
      <c r="Z58" s="38">
        <v>39.159999999999997</v>
      </c>
      <c r="AB58" s="38">
        <f t="shared" ref="AB58:AB61" si="15">Z58*0.9</f>
        <v>35.244</v>
      </c>
      <c r="AD58" s="38">
        <v>35.24</v>
      </c>
    </row>
    <row r="59" spans="1:30" ht="25.5" outlineLevel="1">
      <c r="A59" s="47"/>
      <c r="B59" s="173" t="s">
        <v>488</v>
      </c>
      <c r="C59" s="45">
        <v>7</v>
      </c>
      <c r="D59" s="11" t="s">
        <v>681</v>
      </c>
      <c r="E59" s="44" t="s">
        <v>120</v>
      </c>
      <c r="F59" s="45" t="s">
        <v>85</v>
      </c>
      <c r="G59" s="38">
        <v>70.180000000000007</v>
      </c>
      <c r="H59" s="38">
        <v>7.79</v>
      </c>
      <c r="I59" s="50">
        <f t="shared" si="13"/>
        <v>9.9478300000000015</v>
      </c>
      <c r="J59" s="214">
        <f t="shared" si="14"/>
        <v>698.13870940000015</v>
      </c>
      <c r="Z59" s="38">
        <v>8.66</v>
      </c>
      <c r="AB59" s="38">
        <f t="shared" si="15"/>
        <v>7.7940000000000005</v>
      </c>
      <c r="AD59" s="38">
        <v>7.79</v>
      </c>
    </row>
    <row r="60" spans="1:30" ht="25.5" outlineLevel="1">
      <c r="A60" s="47"/>
      <c r="B60" s="173" t="s">
        <v>489</v>
      </c>
      <c r="C60" s="45">
        <v>8</v>
      </c>
      <c r="D60" s="11" t="s">
        <v>681</v>
      </c>
      <c r="E60" s="44" t="s">
        <v>121</v>
      </c>
      <c r="F60" s="45" t="s">
        <v>85</v>
      </c>
      <c r="G60" s="38">
        <v>23.73</v>
      </c>
      <c r="H60" s="38">
        <v>6.98</v>
      </c>
      <c r="I60" s="50">
        <f t="shared" si="13"/>
        <v>8.9134600000000006</v>
      </c>
      <c r="J60" s="214">
        <f t="shared" si="14"/>
        <v>211.51640580000003</v>
      </c>
      <c r="S60" s="46"/>
      <c r="Z60" s="38">
        <v>7.76</v>
      </c>
      <c r="AB60" s="38">
        <f t="shared" si="15"/>
        <v>6.984</v>
      </c>
      <c r="AD60" s="38">
        <v>6.98</v>
      </c>
    </row>
    <row r="61" spans="1:30" ht="20.100000000000001" customHeight="1" outlineLevel="1">
      <c r="A61" s="47"/>
      <c r="B61" s="173" t="s">
        <v>490</v>
      </c>
      <c r="C61" s="45">
        <v>92720</v>
      </c>
      <c r="D61" s="11" t="s">
        <v>77</v>
      </c>
      <c r="E61" s="44" t="s">
        <v>108</v>
      </c>
      <c r="F61" s="45" t="s">
        <v>75</v>
      </c>
      <c r="G61" s="38">
        <v>1.43</v>
      </c>
      <c r="H61" s="38">
        <v>362.58</v>
      </c>
      <c r="I61" s="50">
        <f>H61*(1+$I$14)</f>
        <v>463.01466000000005</v>
      </c>
      <c r="J61" s="214">
        <f t="shared" si="14"/>
        <v>662.11096380000004</v>
      </c>
      <c r="Z61" s="38">
        <v>402.87</v>
      </c>
      <c r="AB61" s="38">
        <f t="shared" si="15"/>
        <v>362.58300000000003</v>
      </c>
      <c r="AD61" s="38">
        <v>362.58</v>
      </c>
    </row>
    <row r="62" spans="1:30" ht="20.100000000000001" customHeight="1" outlineLevel="1">
      <c r="A62" s="47"/>
      <c r="B62" s="177" t="s">
        <v>79</v>
      </c>
      <c r="C62" s="146"/>
      <c r="D62" s="146"/>
      <c r="E62" s="144" t="s">
        <v>339</v>
      </c>
      <c r="F62" s="146"/>
      <c r="G62" s="140">
        <v>0</v>
      </c>
      <c r="H62" s="140"/>
      <c r="I62" s="141"/>
      <c r="J62" s="217"/>
      <c r="Z62" s="140"/>
      <c r="AB62" s="140"/>
      <c r="AD62" s="140"/>
    </row>
    <row r="63" spans="1:30" ht="30" customHeight="1" outlineLevel="1">
      <c r="A63" s="47"/>
      <c r="B63" s="173" t="s">
        <v>491</v>
      </c>
      <c r="C63" s="45">
        <v>92431</v>
      </c>
      <c r="D63" s="11" t="s">
        <v>77</v>
      </c>
      <c r="E63" s="44" t="s">
        <v>340</v>
      </c>
      <c r="F63" s="45" t="s">
        <v>78</v>
      </c>
      <c r="G63" s="38">
        <v>23.53</v>
      </c>
      <c r="H63" s="38">
        <v>35.24</v>
      </c>
      <c r="I63" s="50">
        <f t="shared" ref="I63:I65" si="16">H63*(1+$I$14)</f>
        <v>45.001480000000008</v>
      </c>
      <c r="J63" s="214">
        <f t="shared" ref="J63:J66" si="17">G63*I63</f>
        <v>1058.8848244000003</v>
      </c>
      <c r="Z63" s="38">
        <v>39.159999999999997</v>
      </c>
      <c r="AB63" s="38">
        <f t="shared" ref="AB63:AB66" si="18">Z63*0.9</f>
        <v>35.244</v>
      </c>
      <c r="AD63" s="38">
        <v>35.24</v>
      </c>
    </row>
    <row r="64" spans="1:30" ht="30" customHeight="1" outlineLevel="1">
      <c r="A64" s="47"/>
      <c r="B64" s="173" t="s">
        <v>492</v>
      </c>
      <c r="C64" s="45">
        <v>7</v>
      </c>
      <c r="D64" s="11" t="s">
        <v>681</v>
      </c>
      <c r="E64" s="44" t="s">
        <v>120</v>
      </c>
      <c r="F64" s="45" t="s">
        <v>85</v>
      </c>
      <c r="G64" s="38">
        <v>68.180000000000007</v>
      </c>
      <c r="H64" s="38">
        <v>7.79</v>
      </c>
      <c r="I64" s="50">
        <f t="shared" si="16"/>
        <v>9.9478300000000015</v>
      </c>
      <c r="J64" s="214">
        <f t="shared" si="17"/>
        <v>678.24304940000013</v>
      </c>
      <c r="Z64" s="38">
        <v>8.66</v>
      </c>
      <c r="AB64" s="38">
        <f t="shared" si="18"/>
        <v>7.7940000000000005</v>
      </c>
      <c r="AD64" s="38">
        <v>7.79</v>
      </c>
    </row>
    <row r="65" spans="1:30" ht="30" customHeight="1" outlineLevel="1">
      <c r="A65" s="47"/>
      <c r="B65" s="173" t="s">
        <v>493</v>
      </c>
      <c r="C65" s="45">
        <v>8</v>
      </c>
      <c r="D65" s="11" t="s">
        <v>681</v>
      </c>
      <c r="E65" s="44" t="s">
        <v>121</v>
      </c>
      <c r="F65" s="45" t="s">
        <v>85</v>
      </c>
      <c r="G65" s="38">
        <v>28.36</v>
      </c>
      <c r="H65" s="38">
        <v>6.98</v>
      </c>
      <c r="I65" s="50">
        <f t="shared" si="16"/>
        <v>8.9134600000000006</v>
      </c>
      <c r="J65" s="214">
        <f t="shared" si="17"/>
        <v>252.78572560000001</v>
      </c>
      <c r="Z65" s="38">
        <v>7.76</v>
      </c>
      <c r="AB65" s="38">
        <f t="shared" si="18"/>
        <v>6.984</v>
      </c>
      <c r="AD65" s="38">
        <v>6.98</v>
      </c>
    </row>
    <row r="66" spans="1:30" ht="20.100000000000001" customHeight="1" outlineLevel="1">
      <c r="A66" s="47"/>
      <c r="B66" s="173" t="s">
        <v>628</v>
      </c>
      <c r="C66" s="45">
        <v>92720</v>
      </c>
      <c r="D66" s="11" t="s">
        <v>77</v>
      </c>
      <c r="E66" s="44" t="s">
        <v>108</v>
      </c>
      <c r="F66" s="45" t="s">
        <v>75</v>
      </c>
      <c r="G66" s="38">
        <v>1.0900000000000001</v>
      </c>
      <c r="H66" s="38">
        <v>362.58</v>
      </c>
      <c r="I66" s="50">
        <f>H66*(1+$I$14)</f>
        <v>463.01466000000005</v>
      </c>
      <c r="J66" s="214">
        <f t="shared" si="17"/>
        <v>504.68597940000006</v>
      </c>
      <c r="Z66" s="38">
        <v>402.87</v>
      </c>
      <c r="AB66" s="38">
        <f t="shared" si="18"/>
        <v>362.58300000000003</v>
      </c>
      <c r="AD66" s="38">
        <v>362.58</v>
      </c>
    </row>
    <row r="67" spans="1:30" ht="20.100000000000001" customHeight="1" outlineLevel="1">
      <c r="A67" s="47"/>
      <c r="B67" s="174"/>
      <c r="C67" s="48"/>
      <c r="D67" s="48"/>
      <c r="E67" s="48"/>
      <c r="F67" s="48"/>
      <c r="G67" s="48"/>
      <c r="H67" s="49" t="s">
        <v>162</v>
      </c>
      <c r="I67" s="13"/>
      <c r="J67" s="215">
        <f>SUM(J58:J66)</f>
        <v>4886.7426382000003</v>
      </c>
      <c r="T67" s="46"/>
      <c r="U67" s="46"/>
      <c r="V67" s="46"/>
      <c r="Z67" s="49" t="s">
        <v>162</v>
      </c>
      <c r="AB67" s="49" t="s">
        <v>162</v>
      </c>
      <c r="AD67" s="49" t="s">
        <v>162</v>
      </c>
    </row>
    <row r="68" spans="1:30" ht="20.100000000000001" customHeight="1">
      <c r="A68" s="47"/>
      <c r="B68" s="170"/>
      <c r="C68" s="47"/>
      <c r="D68" s="47"/>
      <c r="E68" s="19"/>
      <c r="F68" s="47"/>
      <c r="G68" s="195"/>
      <c r="H68" s="31"/>
      <c r="I68" s="6"/>
      <c r="J68" s="216"/>
      <c r="Z68" s="31"/>
      <c r="AB68" s="31"/>
      <c r="AD68" s="31"/>
    </row>
    <row r="69" spans="1:30" ht="20.100000000000001" customHeight="1">
      <c r="A69" s="47"/>
      <c r="B69" s="172">
        <v>5</v>
      </c>
      <c r="C69" s="151"/>
      <c r="D69" s="151"/>
      <c r="E69" s="153" t="s">
        <v>154</v>
      </c>
      <c r="F69" s="153"/>
      <c r="G69" s="154"/>
      <c r="H69" s="154"/>
      <c r="I69" s="153"/>
      <c r="J69" s="213">
        <f>J79</f>
        <v>24647.2503216</v>
      </c>
      <c r="Z69" s="154"/>
      <c r="AB69" s="154"/>
      <c r="AD69" s="154"/>
    </row>
    <row r="70" spans="1:30" ht="20.100000000000001" customHeight="1" outlineLevel="1">
      <c r="A70" s="47"/>
      <c r="B70" s="177" t="s">
        <v>80</v>
      </c>
      <c r="C70" s="137"/>
      <c r="D70" s="137"/>
      <c r="E70" s="139" t="s">
        <v>99</v>
      </c>
      <c r="F70" s="138"/>
      <c r="G70" s="148"/>
      <c r="H70" s="140"/>
      <c r="I70" s="141"/>
      <c r="J70" s="217"/>
      <c r="Z70" s="140"/>
      <c r="AB70" s="140"/>
      <c r="AD70" s="140"/>
    </row>
    <row r="71" spans="1:30" s="46" customFormat="1" ht="30" customHeight="1" outlineLevel="1">
      <c r="A71" s="47"/>
      <c r="B71" s="176" t="s">
        <v>494</v>
      </c>
      <c r="C71" s="11" t="s">
        <v>682</v>
      </c>
      <c r="D71" s="11" t="s">
        <v>77</v>
      </c>
      <c r="E71" s="44" t="s">
        <v>306</v>
      </c>
      <c r="F71" s="11" t="s">
        <v>78</v>
      </c>
      <c r="G71" s="38">
        <v>5.14</v>
      </c>
      <c r="H71" s="38">
        <v>103.1</v>
      </c>
      <c r="I71" s="50">
        <f>H71*(1+$I$14)</f>
        <v>131.65870000000001</v>
      </c>
      <c r="J71" s="214">
        <f t="shared" ref="J71:J76" si="19">G71*I71</f>
        <v>676.72571800000003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Z71" s="38">
        <v>114.56</v>
      </c>
      <c r="AB71" s="38">
        <f t="shared" ref="AB71:AB78" si="20">Z71*0.9</f>
        <v>103.104</v>
      </c>
      <c r="AD71" s="38">
        <v>103.1</v>
      </c>
    </row>
    <row r="72" spans="1:30" ht="20.100000000000001" customHeight="1" outlineLevel="1">
      <c r="A72" s="47"/>
      <c r="B72" s="177" t="s">
        <v>84</v>
      </c>
      <c r="C72" s="137"/>
      <c r="D72" s="137"/>
      <c r="E72" s="139" t="s">
        <v>100</v>
      </c>
      <c r="F72" s="138"/>
      <c r="G72" s="140">
        <v>0</v>
      </c>
      <c r="H72" s="140"/>
      <c r="I72" s="141"/>
      <c r="J72" s="217"/>
      <c r="Z72" s="140"/>
      <c r="AB72" s="140"/>
      <c r="AD72" s="140"/>
    </row>
    <row r="73" spans="1:30" ht="38.25" outlineLevel="1">
      <c r="A73" s="47"/>
      <c r="B73" s="176" t="s">
        <v>495</v>
      </c>
      <c r="C73" s="11">
        <v>87489</v>
      </c>
      <c r="D73" s="11" t="s">
        <v>77</v>
      </c>
      <c r="E73" s="44" t="s">
        <v>556</v>
      </c>
      <c r="F73" s="11" t="s">
        <v>78</v>
      </c>
      <c r="G73" s="38">
        <v>122.63</v>
      </c>
      <c r="H73" s="38">
        <v>33.58</v>
      </c>
      <c r="I73" s="50">
        <f>H73*(1+$I$14)</f>
        <v>42.881660000000004</v>
      </c>
      <c r="J73" s="214">
        <f t="shared" si="19"/>
        <v>5258.5779658000001</v>
      </c>
      <c r="S73" s="46"/>
      <c r="Z73" s="38">
        <v>37.31</v>
      </c>
      <c r="AB73" s="38">
        <f t="shared" si="20"/>
        <v>33.579000000000001</v>
      </c>
      <c r="AD73" s="38">
        <v>33.58</v>
      </c>
    </row>
    <row r="74" spans="1:30" ht="39.75" customHeight="1" outlineLevel="1">
      <c r="A74" s="47"/>
      <c r="B74" s="176" t="s">
        <v>496</v>
      </c>
      <c r="C74" s="11">
        <v>87491</v>
      </c>
      <c r="D74" s="11" t="s">
        <v>77</v>
      </c>
      <c r="E74" s="44" t="s">
        <v>557</v>
      </c>
      <c r="F74" s="11" t="s">
        <v>78</v>
      </c>
      <c r="G74" s="38">
        <v>116.71</v>
      </c>
      <c r="H74" s="38">
        <v>46.14</v>
      </c>
      <c r="I74" s="50">
        <f>H74*(1+$I$14)</f>
        <v>58.920780000000008</v>
      </c>
      <c r="J74" s="214">
        <f t="shared" si="19"/>
        <v>6876.6442338000006</v>
      </c>
      <c r="Z74" s="38">
        <v>51.27</v>
      </c>
      <c r="AB74" s="38">
        <f t="shared" si="20"/>
        <v>46.143000000000001</v>
      </c>
      <c r="AD74" s="38">
        <v>46.14</v>
      </c>
    </row>
    <row r="75" spans="1:30" ht="30" customHeight="1" outlineLevel="1">
      <c r="A75" s="47"/>
      <c r="B75" s="176" t="s">
        <v>497</v>
      </c>
      <c r="C75" s="11" t="s">
        <v>222</v>
      </c>
      <c r="D75" s="11" t="s">
        <v>77</v>
      </c>
      <c r="E75" s="44" t="s">
        <v>122</v>
      </c>
      <c r="F75" s="11" t="s">
        <v>87</v>
      </c>
      <c r="G75" s="38"/>
      <c r="H75" s="38"/>
      <c r="I75" s="50">
        <f>H75*(1+$I$14)</f>
        <v>0</v>
      </c>
      <c r="J75" s="214">
        <f t="shared" si="19"/>
        <v>0</v>
      </c>
      <c r="Z75" s="38"/>
      <c r="AB75" s="38">
        <f t="shared" si="20"/>
        <v>0</v>
      </c>
      <c r="AD75" s="38">
        <v>0</v>
      </c>
    </row>
    <row r="76" spans="1:30" ht="30" customHeight="1" outlineLevel="1">
      <c r="A76" s="47"/>
      <c r="B76" s="176" t="s">
        <v>498</v>
      </c>
      <c r="C76" s="11">
        <v>79627</v>
      </c>
      <c r="D76" s="11" t="s">
        <v>77</v>
      </c>
      <c r="E76" s="44" t="s">
        <v>101</v>
      </c>
      <c r="F76" s="11" t="s">
        <v>78</v>
      </c>
      <c r="G76" s="38">
        <v>11.32</v>
      </c>
      <c r="H76" s="38">
        <v>629.29999999999995</v>
      </c>
      <c r="I76" s="50">
        <f>H76*(1+$I$14)</f>
        <v>803.61610000000007</v>
      </c>
      <c r="J76" s="214">
        <f t="shared" si="19"/>
        <v>9096.9342520000009</v>
      </c>
      <c r="Z76" s="38">
        <v>699.22</v>
      </c>
      <c r="AB76" s="38">
        <f t="shared" si="20"/>
        <v>629.298</v>
      </c>
      <c r="AD76" s="38">
        <v>629.29999999999995</v>
      </c>
    </row>
    <row r="77" spans="1:30" ht="20.100000000000001" customHeight="1" outlineLevel="1">
      <c r="A77" s="47"/>
      <c r="B77" s="177" t="s">
        <v>164</v>
      </c>
      <c r="C77" s="138"/>
      <c r="D77" s="138"/>
      <c r="E77" s="139" t="s">
        <v>324</v>
      </c>
      <c r="F77" s="138"/>
      <c r="G77" s="140">
        <v>0</v>
      </c>
      <c r="H77" s="140"/>
      <c r="I77" s="141"/>
      <c r="J77" s="217"/>
      <c r="Z77" s="140"/>
      <c r="AB77" s="140"/>
      <c r="AD77" s="140"/>
    </row>
    <row r="78" spans="1:30" ht="39.75" customHeight="1" outlineLevel="1">
      <c r="A78" s="47"/>
      <c r="B78" s="176" t="s">
        <v>499</v>
      </c>
      <c r="C78" s="11">
        <v>87499</v>
      </c>
      <c r="D78" s="11" t="s">
        <v>77</v>
      </c>
      <c r="E78" s="44" t="s">
        <v>683</v>
      </c>
      <c r="F78" s="11" t="s">
        <v>78</v>
      </c>
      <c r="G78" s="38">
        <v>33.93</v>
      </c>
      <c r="H78" s="38">
        <v>63.2</v>
      </c>
      <c r="I78" s="50">
        <f>H78*(1+$I$14)</f>
        <v>80.706400000000016</v>
      </c>
      <c r="J78" s="214">
        <f t="shared" ref="J78" si="21">G78*I78</f>
        <v>2738.3681520000005</v>
      </c>
      <c r="Z78" s="38">
        <v>70.22</v>
      </c>
      <c r="AB78" s="38">
        <f t="shared" si="20"/>
        <v>63.198</v>
      </c>
      <c r="AD78" s="38">
        <v>63.2</v>
      </c>
    </row>
    <row r="79" spans="1:30" ht="20.100000000000001" customHeight="1" outlineLevel="1">
      <c r="A79" s="47"/>
      <c r="B79" s="174"/>
      <c r="C79" s="48"/>
      <c r="D79" s="48"/>
      <c r="E79" s="48"/>
      <c r="F79" s="48"/>
      <c r="G79" s="48"/>
      <c r="H79" s="49" t="s">
        <v>162</v>
      </c>
      <c r="I79" s="13"/>
      <c r="J79" s="215">
        <f>SUM(J71:J78)</f>
        <v>24647.2503216</v>
      </c>
      <c r="Z79" s="49" t="s">
        <v>162</v>
      </c>
      <c r="AB79" s="49" t="s">
        <v>162</v>
      </c>
      <c r="AD79" s="49" t="s">
        <v>162</v>
      </c>
    </row>
    <row r="80" spans="1:30" ht="20.100000000000001" customHeight="1">
      <c r="A80" s="47"/>
      <c r="B80" s="170"/>
      <c r="C80" s="47"/>
      <c r="D80" s="47"/>
      <c r="E80" s="19"/>
      <c r="F80" s="47"/>
      <c r="G80" s="195"/>
      <c r="H80" s="31"/>
      <c r="I80" s="6"/>
      <c r="J80" s="216"/>
      <c r="Z80" s="31"/>
      <c r="AB80" s="31"/>
      <c r="AD80" s="31"/>
    </row>
    <row r="81" spans="1:30" ht="20.100000000000001" customHeight="1">
      <c r="A81" s="47"/>
      <c r="B81" s="172">
        <v>6</v>
      </c>
      <c r="C81" s="152"/>
      <c r="D81" s="152"/>
      <c r="E81" s="153" t="s">
        <v>102</v>
      </c>
      <c r="F81" s="153"/>
      <c r="G81" s="154"/>
      <c r="H81" s="154"/>
      <c r="I81" s="153"/>
      <c r="J81" s="213">
        <f>J123</f>
        <v>171449.78017940003</v>
      </c>
      <c r="T81" s="14"/>
      <c r="U81" s="14"/>
      <c r="V81" s="14"/>
      <c r="Z81" s="154"/>
      <c r="AB81" s="154"/>
      <c r="AD81" s="154"/>
    </row>
    <row r="82" spans="1:30" ht="20.100000000000001" customHeight="1" outlineLevel="1">
      <c r="A82" s="47"/>
      <c r="B82" s="177" t="s">
        <v>86</v>
      </c>
      <c r="C82" s="143"/>
      <c r="D82" s="143"/>
      <c r="E82" s="149" t="s">
        <v>110</v>
      </c>
      <c r="F82" s="149"/>
      <c r="G82" s="150"/>
      <c r="H82" s="140"/>
      <c r="I82" s="141"/>
      <c r="J82" s="217"/>
      <c r="T82" s="14"/>
      <c r="U82" s="14"/>
      <c r="V82" s="14"/>
      <c r="Z82" s="140"/>
      <c r="AB82" s="140"/>
      <c r="AD82" s="140"/>
    </row>
    <row r="83" spans="1:30" ht="30" customHeight="1" outlineLevel="1">
      <c r="A83" s="47"/>
      <c r="B83" s="176" t="s">
        <v>500</v>
      </c>
      <c r="C83" s="11">
        <v>90842</v>
      </c>
      <c r="D83" s="11" t="s">
        <v>77</v>
      </c>
      <c r="E83" s="44" t="s">
        <v>287</v>
      </c>
      <c r="F83" s="45" t="s">
        <v>72</v>
      </c>
      <c r="G83" s="38">
        <v>6</v>
      </c>
      <c r="H83" s="38">
        <v>701.19</v>
      </c>
      <c r="I83" s="50">
        <f t="shared" ref="I83:I87" si="22">H83*(1+$I$14)</f>
        <v>895.41963000000021</v>
      </c>
      <c r="J83" s="214">
        <f t="shared" ref="J83:J122" si="23">G83*I83</f>
        <v>5372.517780000001</v>
      </c>
      <c r="T83" s="14"/>
      <c r="U83" s="14"/>
      <c r="V83" s="14"/>
      <c r="Z83" s="38">
        <v>779.1</v>
      </c>
      <c r="AB83" s="38">
        <f t="shared" ref="AB83:AB122" si="24">Z83*0.9</f>
        <v>701.19</v>
      </c>
      <c r="AD83" s="38">
        <v>701.19</v>
      </c>
    </row>
    <row r="84" spans="1:30" s="46" customFormat="1" ht="30" customHeight="1" outlineLevel="1">
      <c r="A84" s="47"/>
      <c r="B84" s="176" t="s">
        <v>501</v>
      </c>
      <c r="C84" s="11">
        <v>91298</v>
      </c>
      <c r="D84" s="11" t="s">
        <v>77</v>
      </c>
      <c r="E84" s="44" t="s">
        <v>291</v>
      </c>
      <c r="F84" s="45" t="s">
        <v>72</v>
      </c>
      <c r="G84" s="38">
        <v>3</v>
      </c>
      <c r="H84" s="38">
        <v>637.73</v>
      </c>
      <c r="I84" s="50">
        <f t="shared" si="22"/>
        <v>814.38121000000012</v>
      </c>
      <c r="J84" s="214">
        <f t="shared" si="23"/>
        <v>2443.1436300000005</v>
      </c>
      <c r="K84" s="1"/>
      <c r="L84" s="1"/>
      <c r="M84" s="1"/>
      <c r="N84" s="1"/>
      <c r="O84" s="1"/>
      <c r="P84" s="1"/>
      <c r="Q84" s="1"/>
      <c r="R84" s="1"/>
      <c r="S84" s="1"/>
      <c r="T84" s="14"/>
      <c r="U84" s="14"/>
      <c r="V84" s="14"/>
      <c r="Z84" s="38">
        <v>708.59</v>
      </c>
      <c r="AB84" s="38">
        <f t="shared" si="24"/>
        <v>637.73099999999999</v>
      </c>
      <c r="AD84" s="38">
        <v>637.73</v>
      </c>
    </row>
    <row r="85" spans="1:30" ht="30" customHeight="1" outlineLevel="1">
      <c r="A85" s="47"/>
      <c r="B85" s="176" t="s">
        <v>502</v>
      </c>
      <c r="C85" s="11">
        <v>90843</v>
      </c>
      <c r="D85" s="11" t="s">
        <v>77</v>
      </c>
      <c r="E85" s="44" t="s">
        <v>290</v>
      </c>
      <c r="F85" s="45" t="s">
        <v>72</v>
      </c>
      <c r="G85" s="38">
        <v>3</v>
      </c>
      <c r="H85" s="38">
        <v>722.52</v>
      </c>
      <c r="I85" s="50">
        <f t="shared" si="22"/>
        <v>922.65804000000003</v>
      </c>
      <c r="J85" s="214">
        <f t="shared" si="23"/>
        <v>2767.9741199999999</v>
      </c>
      <c r="T85" s="14"/>
      <c r="U85" s="14"/>
      <c r="V85" s="14"/>
      <c r="Z85" s="38">
        <v>802.8</v>
      </c>
      <c r="AB85" s="38">
        <f t="shared" si="24"/>
        <v>722.52</v>
      </c>
      <c r="AD85" s="38">
        <v>722.52</v>
      </c>
    </row>
    <row r="86" spans="1:30" ht="30" customHeight="1" outlineLevel="1">
      <c r="A86" s="47"/>
      <c r="B86" s="176" t="s">
        <v>503</v>
      </c>
      <c r="C86" s="11">
        <v>90843</v>
      </c>
      <c r="D86" s="11" t="s">
        <v>77</v>
      </c>
      <c r="E86" s="44" t="s">
        <v>288</v>
      </c>
      <c r="F86" s="45" t="s">
        <v>72</v>
      </c>
      <c r="G86" s="38">
        <v>6</v>
      </c>
      <c r="H86" s="38">
        <v>722.52</v>
      </c>
      <c r="I86" s="50">
        <f t="shared" si="22"/>
        <v>922.65804000000003</v>
      </c>
      <c r="J86" s="214">
        <f t="shared" si="23"/>
        <v>5535.9482399999997</v>
      </c>
      <c r="T86" s="14"/>
      <c r="U86" s="14"/>
      <c r="V86" s="14"/>
      <c r="Z86" s="38">
        <v>802.8</v>
      </c>
      <c r="AB86" s="38">
        <f t="shared" si="24"/>
        <v>722.52</v>
      </c>
      <c r="AD86" s="38">
        <v>722.52</v>
      </c>
    </row>
    <row r="87" spans="1:30" ht="30" customHeight="1" outlineLevel="1">
      <c r="A87" s="47"/>
      <c r="B87" s="176" t="s">
        <v>504</v>
      </c>
      <c r="C87" s="11">
        <v>90843</v>
      </c>
      <c r="D87" s="11" t="s">
        <v>77</v>
      </c>
      <c r="E87" s="44" t="s">
        <v>289</v>
      </c>
      <c r="F87" s="45" t="s">
        <v>72</v>
      </c>
      <c r="G87" s="38">
        <v>5</v>
      </c>
      <c r="H87" s="38">
        <v>722.52</v>
      </c>
      <c r="I87" s="50">
        <f t="shared" si="22"/>
        <v>922.65804000000003</v>
      </c>
      <c r="J87" s="214">
        <f t="shared" si="23"/>
        <v>4613.2902000000004</v>
      </c>
      <c r="T87" s="14"/>
      <c r="U87" s="14"/>
      <c r="V87" s="14"/>
      <c r="Z87" s="38">
        <v>802.8</v>
      </c>
      <c r="AB87" s="38">
        <f t="shared" si="24"/>
        <v>722.52</v>
      </c>
      <c r="AD87" s="38">
        <v>722.52</v>
      </c>
    </row>
    <row r="88" spans="1:30" ht="30" customHeight="1" outlineLevel="1">
      <c r="A88" s="47"/>
      <c r="B88" s="176" t="s">
        <v>505</v>
      </c>
      <c r="C88" s="11">
        <v>90847</v>
      </c>
      <c r="D88" s="11" t="s">
        <v>77</v>
      </c>
      <c r="E88" s="44" t="s">
        <v>318</v>
      </c>
      <c r="F88" s="45" t="s">
        <v>72</v>
      </c>
      <c r="G88" s="38">
        <v>8</v>
      </c>
      <c r="H88" s="38">
        <v>352.06</v>
      </c>
      <c r="I88" s="50">
        <f>H88*(1+$I$14)</f>
        <v>449.58062000000007</v>
      </c>
      <c r="J88" s="214">
        <f t="shared" si="23"/>
        <v>3596.6449600000005</v>
      </c>
      <c r="S88" s="14"/>
      <c r="T88" s="14"/>
      <c r="U88" s="14"/>
      <c r="V88" s="14"/>
      <c r="Z88" s="38">
        <v>391.18</v>
      </c>
      <c r="AB88" s="38">
        <f t="shared" si="24"/>
        <v>352.06200000000001</v>
      </c>
      <c r="AD88" s="38">
        <v>352.06</v>
      </c>
    </row>
    <row r="89" spans="1:30" ht="20.100000000000001" customHeight="1" outlineLevel="1">
      <c r="A89" s="47"/>
      <c r="B89" s="177" t="s">
        <v>103</v>
      </c>
      <c r="C89" s="138"/>
      <c r="D89" s="138"/>
      <c r="E89" s="139" t="s">
        <v>143</v>
      </c>
      <c r="F89" s="138"/>
      <c r="G89" s="140">
        <v>0</v>
      </c>
      <c r="H89" s="140"/>
      <c r="I89" s="141"/>
      <c r="J89" s="217"/>
      <c r="S89" s="14"/>
      <c r="T89" s="14"/>
      <c r="U89" s="14"/>
      <c r="V89" s="14"/>
      <c r="Z89" s="140"/>
      <c r="AB89" s="140"/>
      <c r="AD89" s="140"/>
    </row>
    <row r="90" spans="1:30" ht="20.100000000000001" customHeight="1" outlineLevel="1">
      <c r="A90" s="47"/>
      <c r="B90" s="176" t="s">
        <v>506</v>
      </c>
      <c r="C90" s="11" t="s">
        <v>684</v>
      </c>
      <c r="D90" s="11" t="s">
        <v>77</v>
      </c>
      <c r="E90" s="44" t="s">
        <v>685</v>
      </c>
      <c r="F90" s="45" t="s">
        <v>72</v>
      </c>
      <c r="G90" s="38">
        <v>4</v>
      </c>
      <c r="H90" s="38">
        <v>28.99</v>
      </c>
      <c r="I90" s="50">
        <f t="shared" ref="I90:I91" si="25">H90*(1+$I$14)</f>
        <v>37.020230000000005</v>
      </c>
      <c r="J90" s="214">
        <f t="shared" si="23"/>
        <v>148.08092000000002</v>
      </c>
      <c r="S90" s="14"/>
      <c r="T90" s="14"/>
      <c r="U90" s="14"/>
      <c r="V90" s="14"/>
      <c r="Z90" s="38">
        <v>32.21</v>
      </c>
      <c r="AB90" s="38">
        <f t="shared" si="24"/>
        <v>28.989000000000001</v>
      </c>
      <c r="AD90" s="38">
        <v>28.99</v>
      </c>
    </row>
    <row r="91" spans="1:30" ht="28.5" customHeight="1" outlineLevel="1">
      <c r="A91" s="47"/>
      <c r="B91" s="176" t="s">
        <v>687</v>
      </c>
      <c r="C91" s="11">
        <v>36204</v>
      </c>
      <c r="D91" s="11" t="s">
        <v>77</v>
      </c>
      <c r="E91" s="44" t="s">
        <v>686</v>
      </c>
      <c r="F91" s="45" t="s">
        <v>72</v>
      </c>
      <c r="G91" s="38">
        <v>8</v>
      </c>
      <c r="H91" s="38">
        <v>160.66999999999999</v>
      </c>
      <c r="I91" s="50">
        <f t="shared" si="25"/>
        <v>205.17559</v>
      </c>
      <c r="J91" s="214">
        <f t="shared" si="23"/>
        <v>1641.40472</v>
      </c>
      <c r="S91" s="14"/>
      <c r="T91" s="14"/>
      <c r="U91" s="14"/>
      <c r="V91" s="14"/>
      <c r="Z91" s="38">
        <v>178.52</v>
      </c>
      <c r="AB91" s="38">
        <f t="shared" si="24"/>
        <v>160.66800000000001</v>
      </c>
      <c r="AD91" s="38">
        <v>160.66999999999999</v>
      </c>
    </row>
    <row r="92" spans="1:30" ht="20.100000000000001" customHeight="1" outlineLevel="1">
      <c r="A92" s="47"/>
      <c r="B92" s="176" t="s">
        <v>688</v>
      </c>
      <c r="C92" s="11">
        <v>39630</v>
      </c>
      <c r="D92" s="11" t="s">
        <v>77</v>
      </c>
      <c r="E92" s="44" t="s">
        <v>624</v>
      </c>
      <c r="F92" s="45" t="s">
        <v>78</v>
      </c>
      <c r="G92" s="38">
        <v>12.8</v>
      </c>
      <c r="H92" s="38">
        <v>51.97</v>
      </c>
      <c r="I92" s="50">
        <f>H92*(1+$I$14)</f>
        <v>66.365690000000001</v>
      </c>
      <c r="J92" s="214">
        <f t="shared" si="23"/>
        <v>849.48083200000008</v>
      </c>
      <c r="S92" s="14"/>
      <c r="T92" s="14"/>
      <c r="U92" s="14"/>
      <c r="V92" s="14"/>
      <c r="Z92" s="38">
        <v>57.74</v>
      </c>
      <c r="AB92" s="38">
        <f t="shared" si="24"/>
        <v>51.966000000000001</v>
      </c>
      <c r="AD92" s="38">
        <v>51.97</v>
      </c>
    </row>
    <row r="93" spans="1:30" ht="20.100000000000001" customHeight="1" outlineLevel="1">
      <c r="A93" s="47"/>
      <c r="B93" s="177" t="s">
        <v>123</v>
      </c>
      <c r="C93" s="138"/>
      <c r="D93" s="138"/>
      <c r="E93" s="139" t="s">
        <v>195</v>
      </c>
      <c r="F93" s="138"/>
      <c r="G93" s="140">
        <v>0</v>
      </c>
      <c r="H93" s="140"/>
      <c r="I93" s="141"/>
      <c r="J93" s="217"/>
      <c r="S93" s="14"/>
      <c r="T93" s="14"/>
      <c r="U93" s="14"/>
      <c r="V93" s="14"/>
      <c r="Z93" s="140"/>
      <c r="AB93" s="140"/>
      <c r="AD93" s="140"/>
    </row>
    <row r="94" spans="1:30" ht="27.75" customHeight="1" outlineLevel="1">
      <c r="A94" s="47"/>
      <c r="B94" s="176" t="s">
        <v>507</v>
      </c>
      <c r="C94" s="11">
        <v>12</v>
      </c>
      <c r="D94" s="11" t="s">
        <v>681</v>
      </c>
      <c r="E94" s="44" t="s">
        <v>319</v>
      </c>
      <c r="F94" s="45" t="s">
        <v>78</v>
      </c>
      <c r="G94" s="38">
        <v>2.1</v>
      </c>
      <c r="H94" s="38">
        <v>370.09</v>
      </c>
      <c r="I94" s="50">
        <f t="shared" ref="I94:I97" si="26">H94*(1+$I$14)</f>
        <v>472.60493000000002</v>
      </c>
      <c r="J94" s="214">
        <f t="shared" si="23"/>
        <v>992.47035300000005</v>
      </c>
      <c r="S94" s="14"/>
      <c r="T94" s="14"/>
      <c r="U94" s="14"/>
      <c r="V94" s="14"/>
      <c r="Z94" s="38">
        <v>411.21</v>
      </c>
      <c r="AB94" s="38">
        <f t="shared" si="24"/>
        <v>370.089</v>
      </c>
      <c r="AD94" s="38">
        <v>370.09</v>
      </c>
    </row>
    <row r="95" spans="1:30" ht="27.75" customHeight="1" outlineLevel="1">
      <c r="A95" s="47"/>
      <c r="B95" s="176" t="s">
        <v>508</v>
      </c>
      <c r="C95" s="11">
        <v>12</v>
      </c>
      <c r="D95" s="11" t="s">
        <v>681</v>
      </c>
      <c r="E95" s="44" t="s">
        <v>320</v>
      </c>
      <c r="F95" s="45" t="s">
        <v>78</v>
      </c>
      <c r="G95" s="38">
        <v>1.68</v>
      </c>
      <c r="H95" s="38">
        <v>370.09</v>
      </c>
      <c r="I95" s="50">
        <f t="shared" si="26"/>
        <v>472.60493000000002</v>
      </c>
      <c r="J95" s="214">
        <f t="shared" si="23"/>
        <v>793.97628240000006</v>
      </c>
      <c r="S95" s="14"/>
      <c r="T95" s="14"/>
      <c r="U95" s="14"/>
      <c r="V95" s="14"/>
      <c r="Z95" s="38">
        <v>411.21</v>
      </c>
      <c r="AB95" s="38">
        <f t="shared" si="24"/>
        <v>370.089</v>
      </c>
      <c r="AD95" s="38">
        <v>370.09</v>
      </c>
    </row>
    <row r="96" spans="1:30" ht="27.75" customHeight="1" outlineLevel="1">
      <c r="A96" s="47"/>
      <c r="B96" s="176" t="s">
        <v>509</v>
      </c>
      <c r="C96" s="11">
        <v>12</v>
      </c>
      <c r="D96" s="11" t="s">
        <v>681</v>
      </c>
      <c r="E96" s="44" t="s">
        <v>321</v>
      </c>
      <c r="F96" s="45" t="s">
        <v>78</v>
      </c>
      <c r="G96" s="38">
        <v>3.36</v>
      </c>
      <c r="H96" s="38">
        <v>370.09</v>
      </c>
      <c r="I96" s="50">
        <f t="shared" si="26"/>
        <v>472.60493000000002</v>
      </c>
      <c r="J96" s="214">
        <f t="shared" si="23"/>
        <v>1587.9525648000001</v>
      </c>
      <c r="S96" s="14"/>
      <c r="T96" s="46"/>
      <c r="U96" s="46"/>
      <c r="V96" s="46"/>
      <c r="Z96" s="38">
        <v>411.21</v>
      </c>
      <c r="AB96" s="38">
        <f t="shared" si="24"/>
        <v>370.089</v>
      </c>
      <c r="AD96" s="38">
        <v>370.09</v>
      </c>
    </row>
    <row r="97" spans="1:30" ht="30" customHeight="1" outlineLevel="1">
      <c r="A97" s="47"/>
      <c r="B97" s="176" t="s">
        <v>510</v>
      </c>
      <c r="C97" s="11">
        <v>68050</v>
      </c>
      <c r="D97" s="11" t="s">
        <v>77</v>
      </c>
      <c r="E97" s="44" t="s">
        <v>343</v>
      </c>
      <c r="F97" s="11" t="s">
        <v>78</v>
      </c>
      <c r="G97" s="38">
        <v>66.150000000000006</v>
      </c>
      <c r="H97" s="38">
        <v>325.02</v>
      </c>
      <c r="I97" s="50">
        <f t="shared" si="26"/>
        <v>415.05054000000001</v>
      </c>
      <c r="J97" s="214">
        <f t="shared" si="23"/>
        <v>27455.593221000003</v>
      </c>
      <c r="S97" s="14"/>
      <c r="Z97" s="38">
        <v>361.13</v>
      </c>
      <c r="AB97" s="38">
        <f t="shared" si="24"/>
        <v>325.017</v>
      </c>
      <c r="AD97" s="38">
        <v>325.02</v>
      </c>
    </row>
    <row r="98" spans="1:30" ht="20.100000000000001" customHeight="1" outlineLevel="1">
      <c r="A98" s="47"/>
      <c r="B98" s="176" t="s">
        <v>511</v>
      </c>
      <c r="C98" s="11">
        <v>91341</v>
      </c>
      <c r="D98" s="11" t="s">
        <v>77</v>
      </c>
      <c r="E98" s="44" t="s">
        <v>344</v>
      </c>
      <c r="F98" s="11" t="s">
        <v>78</v>
      </c>
      <c r="G98" s="38">
        <v>2.2200000000000002</v>
      </c>
      <c r="H98" s="38">
        <v>423.98</v>
      </c>
      <c r="I98" s="50">
        <f>H98*(1+$I$14)</f>
        <v>541.42246000000011</v>
      </c>
      <c r="J98" s="214">
        <f t="shared" si="23"/>
        <v>1201.9578612000003</v>
      </c>
      <c r="S98" s="14"/>
      <c r="Z98" s="38">
        <v>471.09</v>
      </c>
      <c r="AB98" s="38">
        <f t="shared" si="24"/>
        <v>423.98099999999999</v>
      </c>
      <c r="AD98" s="38">
        <v>423.98</v>
      </c>
    </row>
    <row r="99" spans="1:30" s="14" customFormat="1" ht="20.100000000000001" customHeight="1" outlineLevel="1">
      <c r="A99" s="47"/>
      <c r="B99" s="177" t="s">
        <v>124</v>
      </c>
      <c r="C99" s="143"/>
      <c r="D99" s="143"/>
      <c r="E99" s="149" t="s">
        <v>130</v>
      </c>
      <c r="F99" s="149"/>
      <c r="G99" s="140">
        <v>0</v>
      </c>
      <c r="H99" s="140"/>
      <c r="I99" s="141"/>
      <c r="J99" s="217"/>
      <c r="K99" s="1"/>
      <c r="L99" s="1"/>
      <c r="M99" s="1"/>
      <c r="N99" s="1"/>
      <c r="O99" s="1"/>
      <c r="P99" s="1"/>
      <c r="Q99" s="1"/>
      <c r="R99" s="1"/>
      <c r="T99" s="1"/>
      <c r="U99" s="1"/>
      <c r="V99" s="1"/>
      <c r="Z99" s="140"/>
      <c r="AB99" s="140"/>
      <c r="AD99" s="140"/>
    </row>
    <row r="100" spans="1:30" s="14" customFormat="1" ht="30" customHeight="1" outlineLevel="1">
      <c r="A100" s="47"/>
      <c r="B100" s="176" t="s">
        <v>512</v>
      </c>
      <c r="C100" s="11">
        <v>15</v>
      </c>
      <c r="D100" s="11" t="s">
        <v>681</v>
      </c>
      <c r="E100" s="44" t="s">
        <v>345</v>
      </c>
      <c r="F100" s="45" t="s">
        <v>72</v>
      </c>
      <c r="G100" s="38">
        <v>1</v>
      </c>
      <c r="H100" s="38">
        <v>2200.0100000000002</v>
      </c>
      <c r="I100" s="50">
        <f>H100*(1+$I$14)</f>
        <v>2809.4127700000004</v>
      </c>
      <c r="J100" s="214">
        <f t="shared" si="23"/>
        <v>2809.4127700000004</v>
      </c>
      <c r="K100" s="1"/>
      <c r="L100" s="1"/>
      <c r="M100" s="1"/>
      <c r="N100" s="1"/>
      <c r="O100" s="1"/>
      <c r="P100" s="1"/>
      <c r="Q100" s="1"/>
      <c r="R100" s="1"/>
      <c r="T100" s="1"/>
      <c r="U100" s="1"/>
      <c r="V100" s="1"/>
      <c r="Z100" s="38">
        <v>2444.46</v>
      </c>
      <c r="AB100" s="38">
        <f t="shared" si="24"/>
        <v>2200.0140000000001</v>
      </c>
      <c r="AD100" s="38">
        <v>2200.0100000000002</v>
      </c>
    </row>
    <row r="101" spans="1:30" s="14" customFormat="1" ht="20.100000000000001" customHeight="1" outlineLevel="1">
      <c r="A101" s="47"/>
      <c r="B101" s="177" t="s">
        <v>25</v>
      </c>
      <c r="C101" s="143"/>
      <c r="D101" s="143"/>
      <c r="E101" s="149" t="s">
        <v>132</v>
      </c>
      <c r="F101" s="149"/>
      <c r="G101" s="140">
        <v>0</v>
      </c>
      <c r="H101" s="140"/>
      <c r="I101" s="141"/>
      <c r="J101" s="217"/>
      <c r="K101" s="1"/>
      <c r="L101" s="1"/>
      <c r="M101" s="1"/>
      <c r="N101" s="1"/>
      <c r="O101" s="1"/>
      <c r="P101" s="1"/>
      <c r="Q101" s="1"/>
      <c r="R101" s="1"/>
      <c r="T101" s="46"/>
      <c r="U101" s="46"/>
      <c r="V101" s="46"/>
      <c r="Z101" s="140"/>
      <c r="AB101" s="140"/>
      <c r="AD101" s="140"/>
    </row>
    <row r="102" spans="1:30" s="14" customFormat="1" ht="30" customHeight="1" outlineLevel="1">
      <c r="A102" s="47"/>
      <c r="B102" s="176" t="s">
        <v>513</v>
      </c>
      <c r="C102" s="11">
        <v>16</v>
      </c>
      <c r="D102" s="11" t="s">
        <v>681</v>
      </c>
      <c r="E102" s="44" t="s">
        <v>283</v>
      </c>
      <c r="F102" s="11" t="s">
        <v>78</v>
      </c>
      <c r="G102" s="38">
        <v>0.88</v>
      </c>
      <c r="H102" s="38">
        <v>530.77</v>
      </c>
      <c r="I102" s="147">
        <f t="shared" ref="I102:I113" si="27">H102*(1+$I$14)</f>
        <v>677.79329000000007</v>
      </c>
      <c r="J102" s="214">
        <f t="shared" si="23"/>
        <v>596.45809520000012</v>
      </c>
      <c r="K102" s="1"/>
      <c r="L102" s="1"/>
      <c r="M102" s="1"/>
      <c r="N102" s="1"/>
      <c r="O102" s="1"/>
      <c r="P102" s="1"/>
      <c r="Q102" s="1"/>
      <c r="R102" s="1"/>
      <c r="T102" s="46"/>
      <c r="U102" s="46"/>
      <c r="V102" s="46"/>
      <c r="Z102" s="38">
        <v>589.75</v>
      </c>
      <c r="AB102" s="38">
        <f t="shared" si="24"/>
        <v>530.77499999999998</v>
      </c>
      <c r="AD102" s="38">
        <v>530.77</v>
      </c>
    </row>
    <row r="103" spans="1:30" s="14" customFormat="1" ht="30" customHeight="1" outlineLevel="1">
      <c r="A103" s="47"/>
      <c r="B103" s="176" t="s">
        <v>514</v>
      </c>
      <c r="C103" s="11">
        <v>16</v>
      </c>
      <c r="D103" s="11" t="s">
        <v>681</v>
      </c>
      <c r="E103" s="44" t="s">
        <v>348</v>
      </c>
      <c r="F103" s="11" t="s">
        <v>78</v>
      </c>
      <c r="G103" s="38">
        <v>2.15</v>
      </c>
      <c r="H103" s="38">
        <v>530.77</v>
      </c>
      <c r="I103" s="147">
        <f t="shared" si="27"/>
        <v>677.79329000000007</v>
      </c>
      <c r="J103" s="214">
        <f t="shared" si="23"/>
        <v>1457.2555735000001</v>
      </c>
      <c r="K103" s="1"/>
      <c r="L103" s="1"/>
      <c r="M103" s="1"/>
      <c r="N103" s="1"/>
      <c r="O103" s="1"/>
      <c r="P103" s="1"/>
      <c r="Q103" s="1"/>
      <c r="R103" s="1"/>
      <c r="S103" s="46"/>
      <c r="T103" s="1"/>
      <c r="U103" s="1"/>
      <c r="V103" s="1"/>
      <c r="Z103" s="38">
        <v>589.75</v>
      </c>
      <c r="AB103" s="38">
        <f t="shared" si="24"/>
        <v>530.77499999999998</v>
      </c>
      <c r="AD103" s="38">
        <v>530.77</v>
      </c>
    </row>
    <row r="104" spans="1:30" s="14" customFormat="1" ht="20.100000000000001" customHeight="1" outlineLevel="1">
      <c r="A104" s="47"/>
      <c r="B104" s="176" t="s">
        <v>515</v>
      </c>
      <c r="C104" s="11">
        <v>85010</v>
      </c>
      <c r="D104" s="11" t="s">
        <v>77</v>
      </c>
      <c r="E104" s="44" t="s">
        <v>323</v>
      </c>
      <c r="F104" s="11" t="s">
        <v>78</v>
      </c>
      <c r="G104" s="38">
        <v>1.61</v>
      </c>
      <c r="H104" s="38">
        <v>429.8</v>
      </c>
      <c r="I104" s="147">
        <f t="shared" si="27"/>
        <v>548.85460000000012</v>
      </c>
      <c r="J104" s="214">
        <f t="shared" si="23"/>
        <v>883.6559060000003</v>
      </c>
      <c r="K104" s="1"/>
      <c r="L104" s="1"/>
      <c r="M104" s="1"/>
      <c r="N104" s="1"/>
      <c r="O104" s="1"/>
      <c r="P104" s="1"/>
      <c r="Q104" s="1"/>
      <c r="R104" s="1"/>
      <c r="S104" s="1"/>
      <c r="T104" s="46"/>
      <c r="U104" s="46"/>
      <c r="V104" s="46"/>
      <c r="Z104" s="38">
        <v>477.56</v>
      </c>
      <c r="AB104" s="38">
        <f t="shared" si="24"/>
        <v>429.80400000000003</v>
      </c>
      <c r="AD104" s="38">
        <v>429.8</v>
      </c>
    </row>
    <row r="105" spans="1:30" s="14" customFormat="1" ht="30" customHeight="1" outlineLevel="1">
      <c r="A105" s="47"/>
      <c r="B105" s="176" t="s">
        <v>516</v>
      </c>
      <c r="C105" s="11">
        <v>16</v>
      </c>
      <c r="D105" s="11" t="s">
        <v>681</v>
      </c>
      <c r="E105" s="44" t="s">
        <v>349</v>
      </c>
      <c r="F105" s="11" t="s">
        <v>78</v>
      </c>
      <c r="G105" s="38">
        <v>2.73</v>
      </c>
      <c r="H105" s="38">
        <v>530.77</v>
      </c>
      <c r="I105" s="147">
        <f t="shared" si="27"/>
        <v>677.79329000000007</v>
      </c>
      <c r="J105" s="214">
        <f t="shared" si="23"/>
        <v>1850.3756817000001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Z105" s="38">
        <v>589.75</v>
      </c>
      <c r="AB105" s="38">
        <f t="shared" si="24"/>
        <v>530.77499999999998</v>
      </c>
      <c r="AD105" s="38">
        <v>530.77</v>
      </c>
    </row>
    <row r="106" spans="1:30" s="14" customFormat="1" ht="30" customHeight="1" outlineLevel="1">
      <c r="A106" s="47"/>
      <c r="B106" s="176" t="s">
        <v>517</v>
      </c>
      <c r="C106" s="11">
        <v>94569</v>
      </c>
      <c r="D106" s="11" t="s">
        <v>77</v>
      </c>
      <c r="E106" s="44" t="s">
        <v>292</v>
      </c>
      <c r="F106" s="11" t="s">
        <v>78</v>
      </c>
      <c r="G106" s="38">
        <v>1.05</v>
      </c>
      <c r="H106" s="38">
        <v>584.32000000000005</v>
      </c>
      <c r="I106" s="147">
        <f t="shared" si="27"/>
        <v>746.17664000000013</v>
      </c>
      <c r="J106" s="214">
        <f t="shared" si="23"/>
        <v>783.48547200000019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Z106" s="38">
        <v>649.25</v>
      </c>
      <c r="AB106" s="38">
        <f t="shared" si="24"/>
        <v>584.32500000000005</v>
      </c>
      <c r="AD106" s="38">
        <v>584.32000000000005</v>
      </c>
    </row>
    <row r="107" spans="1:30" s="14" customFormat="1" ht="30" customHeight="1" outlineLevel="1">
      <c r="A107" s="47"/>
      <c r="B107" s="176" t="s">
        <v>518</v>
      </c>
      <c r="C107" s="11">
        <v>94569</v>
      </c>
      <c r="D107" s="11" t="s">
        <v>77</v>
      </c>
      <c r="E107" s="44" t="s">
        <v>293</v>
      </c>
      <c r="F107" s="11" t="s">
        <v>78</v>
      </c>
      <c r="G107" s="38">
        <v>12.6</v>
      </c>
      <c r="H107" s="38">
        <v>584.32000000000005</v>
      </c>
      <c r="I107" s="147">
        <f t="shared" si="27"/>
        <v>746.17664000000013</v>
      </c>
      <c r="J107" s="214">
        <f t="shared" si="23"/>
        <v>9401.8256640000018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Z107" s="38">
        <v>649.25</v>
      </c>
      <c r="AB107" s="38">
        <f t="shared" si="24"/>
        <v>584.32500000000005</v>
      </c>
      <c r="AD107" s="38">
        <v>584.32000000000005</v>
      </c>
    </row>
    <row r="108" spans="1:30" s="14" customFormat="1" ht="30" customHeight="1" outlineLevel="1">
      <c r="A108" s="47"/>
      <c r="B108" s="176" t="s">
        <v>519</v>
      </c>
      <c r="C108" s="11">
        <v>94569</v>
      </c>
      <c r="D108" s="11" t="s">
        <v>77</v>
      </c>
      <c r="E108" s="44" t="s">
        <v>294</v>
      </c>
      <c r="F108" s="11" t="s">
        <v>78</v>
      </c>
      <c r="G108" s="38">
        <v>8.4</v>
      </c>
      <c r="H108" s="38">
        <v>584.32000000000005</v>
      </c>
      <c r="I108" s="147">
        <f t="shared" si="27"/>
        <v>746.17664000000013</v>
      </c>
      <c r="J108" s="214">
        <f t="shared" si="23"/>
        <v>6267.8837760000015</v>
      </c>
      <c r="K108" s="1"/>
      <c r="L108" s="1"/>
      <c r="M108" s="1"/>
      <c r="N108" s="1"/>
      <c r="O108" s="1"/>
      <c r="P108" s="1"/>
      <c r="Q108" s="1"/>
      <c r="R108" s="1"/>
      <c r="S108" s="46"/>
      <c r="T108" s="46"/>
      <c r="U108" s="46"/>
      <c r="V108" s="46"/>
      <c r="Z108" s="38">
        <v>649.25</v>
      </c>
      <c r="AB108" s="38">
        <f t="shared" si="24"/>
        <v>584.32500000000005</v>
      </c>
      <c r="AD108" s="38">
        <v>584.32000000000005</v>
      </c>
    </row>
    <row r="109" spans="1:30" s="14" customFormat="1" ht="30" customHeight="1" outlineLevel="1">
      <c r="A109" s="47"/>
      <c r="B109" s="176" t="s">
        <v>520</v>
      </c>
      <c r="C109" s="11">
        <v>94569</v>
      </c>
      <c r="D109" s="11" t="s">
        <v>77</v>
      </c>
      <c r="E109" s="44" t="s">
        <v>295</v>
      </c>
      <c r="F109" s="11" t="s">
        <v>78</v>
      </c>
      <c r="G109" s="38">
        <v>6.3</v>
      </c>
      <c r="H109" s="38">
        <v>584.32000000000005</v>
      </c>
      <c r="I109" s="147">
        <f t="shared" si="27"/>
        <v>746.17664000000013</v>
      </c>
      <c r="J109" s="214">
        <f t="shared" si="23"/>
        <v>4700.9128320000009</v>
      </c>
      <c r="K109" s="1"/>
      <c r="L109" s="1"/>
      <c r="M109" s="1"/>
      <c r="N109" s="1"/>
      <c r="O109" s="1"/>
      <c r="P109" s="1"/>
      <c r="Q109" s="1"/>
      <c r="R109" s="1"/>
      <c r="S109" s="46"/>
      <c r="T109" s="1"/>
      <c r="U109" s="1"/>
      <c r="V109" s="1"/>
      <c r="Z109" s="38">
        <v>649.25</v>
      </c>
      <c r="AB109" s="38">
        <f t="shared" si="24"/>
        <v>584.32500000000005</v>
      </c>
      <c r="AD109" s="38">
        <v>584.32000000000005</v>
      </c>
    </row>
    <row r="110" spans="1:30" s="14" customFormat="1" ht="30" customHeight="1" outlineLevel="1">
      <c r="A110" s="47"/>
      <c r="B110" s="176" t="s">
        <v>521</v>
      </c>
      <c r="C110" s="11">
        <v>94569</v>
      </c>
      <c r="D110" s="11" t="s">
        <v>77</v>
      </c>
      <c r="E110" s="44" t="s">
        <v>350</v>
      </c>
      <c r="F110" s="11" t="s">
        <v>78</v>
      </c>
      <c r="G110" s="38">
        <v>1.05</v>
      </c>
      <c r="H110" s="38">
        <v>584.32000000000005</v>
      </c>
      <c r="I110" s="147">
        <f t="shared" si="27"/>
        <v>746.17664000000013</v>
      </c>
      <c r="J110" s="214">
        <f t="shared" si="23"/>
        <v>783.48547200000019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Z110" s="38">
        <v>649.25</v>
      </c>
      <c r="AB110" s="38">
        <f t="shared" si="24"/>
        <v>584.32500000000005</v>
      </c>
      <c r="AD110" s="38">
        <v>584.32000000000005</v>
      </c>
    </row>
    <row r="111" spans="1:30" s="14" customFormat="1" ht="30" customHeight="1" outlineLevel="1">
      <c r="A111" s="47"/>
      <c r="B111" s="176" t="s">
        <v>522</v>
      </c>
      <c r="C111" s="11">
        <v>94569</v>
      </c>
      <c r="D111" s="11" t="s">
        <v>77</v>
      </c>
      <c r="E111" s="44" t="s">
        <v>296</v>
      </c>
      <c r="F111" s="11" t="s">
        <v>78</v>
      </c>
      <c r="G111" s="38">
        <v>5.25</v>
      </c>
      <c r="H111" s="38">
        <v>584.32000000000005</v>
      </c>
      <c r="I111" s="147">
        <f t="shared" si="27"/>
        <v>746.17664000000013</v>
      </c>
      <c r="J111" s="214">
        <f t="shared" si="23"/>
        <v>3917.4273600000006</v>
      </c>
      <c r="K111" s="1"/>
      <c r="L111" s="1"/>
      <c r="M111" s="1"/>
      <c r="N111" s="1"/>
      <c r="O111" s="1"/>
      <c r="P111" s="1"/>
      <c r="Q111" s="1"/>
      <c r="R111" s="1"/>
      <c r="S111" s="46"/>
      <c r="Z111" s="38">
        <v>649.25</v>
      </c>
      <c r="AB111" s="38">
        <f t="shared" si="24"/>
        <v>584.32500000000005</v>
      </c>
      <c r="AD111" s="38">
        <v>584.32000000000005</v>
      </c>
    </row>
    <row r="112" spans="1:30" s="14" customFormat="1" ht="30" customHeight="1" outlineLevel="1">
      <c r="A112" s="47"/>
      <c r="B112" s="176" t="s">
        <v>523</v>
      </c>
      <c r="C112" s="11">
        <v>94569</v>
      </c>
      <c r="D112" s="11" t="s">
        <v>77</v>
      </c>
      <c r="E112" s="44" t="s">
        <v>297</v>
      </c>
      <c r="F112" s="11" t="s">
        <v>78</v>
      </c>
      <c r="G112" s="38">
        <v>4.2</v>
      </c>
      <c r="H112" s="38">
        <v>584.32000000000005</v>
      </c>
      <c r="I112" s="147">
        <f t="shared" si="27"/>
        <v>746.17664000000013</v>
      </c>
      <c r="J112" s="214">
        <f t="shared" si="23"/>
        <v>3133.9418880000007</v>
      </c>
      <c r="K112" s="1"/>
      <c r="L112" s="1"/>
      <c r="M112" s="1"/>
      <c r="N112" s="1"/>
      <c r="O112" s="1"/>
      <c r="P112" s="1"/>
      <c r="Q112" s="1"/>
      <c r="R112" s="1"/>
      <c r="S112" s="1"/>
      <c r="Z112" s="38">
        <v>649.25</v>
      </c>
      <c r="AB112" s="38">
        <f t="shared" si="24"/>
        <v>584.32500000000005</v>
      </c>
      <c r="AD112" s="38">
        <v>584.32000000000005</v>
      </c>
    </row>
    <row r="113" spans="1:30" s="14" customFormat="1" ht="30" customHeight="1" outlineLevel="1">
      <c r="A113" s="47"/>
      <c r="B113" s="176" t="s">
        <v>524</v>
      </c>
      <c r="C113" s="11">
        <v>94569</v>
      </c>
      <c r="D113" s="11" t="s">
        <v>77</v>
      </c>
      <c r="E113" s="44" t="s">
        <v>351</v>
      </c>
      <c r="F113" s="11" t="s">
        <v>78</v>
      </c>
      <c r="G113" s="38">
        <v>16.8</v>
      </c>
      <c r="H113" s="38">
        <v>584.32000000000005</v>
      </c>
      <c r="I113" s="147">
        <f t="shared" si="27"/>
        <v>746.17664000000013</v>
      </c>
      <c r="J113" s="214">
        <f t="shared" si="23"/>
        <v>12535.767552000003</v>
      </c>
      <c r="K113" s="1"/>
      <c r="L113" s="1"/>
      <c r="M113" s="1"/>
      <c r="N113" s="1"/>
      <c r="O113" s="1"/>
      <c r="P113" s="1"/>
      <c r="Q113" s="1"/>
      <c r="R113" s="1"/>
      <c r="S113" s="1"/>
      <c r="Z113" s="38">
        <v>649.25</v>
      </c>
      <c r="AB113" s="38">
        <f t="shared" si="24"/>
        <v>584.32500000000005</v>
      </c>
      <c r="AD113" s="38">
        <v>584.32000000000005</v>
      </c>
    </row>
    <row r="114" spans="1:30" s="46" customFormat="1" ht="20.100000000000001" customHeight="1" outlineLevel="1">
      <c r="A114" s="191"/>
      <c r="B114" s="179" t="s">
        <v>525</v>
      </c>
      <c r="C114" s="24"/>
      <c r="D114" s="24" t="s">
        <v>3</v>
      </c>
      <c r="E114" s="25" t="s">
        <v>204</v>
      </c>
      <c r="F114" s="24" t="s">
        <v>78</v>
      </c>
      <c r="G114" s="192">
        <v>2.23</v>
      </c>
      <c r="H114" s="38">
        <v>207</v>
      </c>
      <c r="I114" s="147">
        <f>H114*(1+$I$14)</f>
        <v>264.33900000000006</v>
      </c>
      <c r="J114" s="218">
        <f t="shared" si="23"/>
        <v>589.47597000000007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Z114" s="192">
        <v>230</v>
      </c>
      <c r="AB114" s="38">
        <f t="shared" si="24"/>
        <v>207</v>
      </c>
      <c r="AD114" s="38">
        <v>207</v>
      </c>
    </row>
    <row r="115" spans="1:30" ht="20.100000000000001" customHeight="1" outlineLevel="1">
      <c r="A115" s="47"/>
      <c r="B115" s="177" t="s">
        <v>131</v>
      </c>
      <c r="C115" s="137"/>
      <c r="D115" s="137"/>
      <c r="E115" s="139" t="s">
        <v>26</v>
      </c>
      <c r="F115" s="138"/>
      <c r="G115" s="140">
        <v>0</v>
      </c>
      <c r="H115" s="140"/>
      <c r="I115" s="141"/>
      <c r="J115" s="217"/>
      <c r="S115" s="46"/>
      <c r="Z115" s="140"/>
      <c r="AB115" s="140"/>
      <c r="AD115" s="140"/>
    </row>
    <row r="116" spans="1:30" ht="20.100000000000001" customHeight="1" outlineLevel="1">
      <c r="A116" s="47"/>
      <c r="B116" s="176" t="s">
        <v>526</v>
      </c>
      <c r="C116" s="11">
        <v>72118</v>
      </c>
      <c r="D116" s="11" t="s">
        <v>77</v>
      </c>
      <c r="E116" s="44" t="s">
        <v>237</v>
      </c>
      <c r="F116" s="11" t="s">
        <v>78</v>
      </c>
      <c r="G116" s="38">
        <v>9.4600000000000009</v>
      </c>
      <c r="H116" s="38">
        <v>117.04</v>
      </c>
      <c r="I116" s="50">
        <f>H116*(1+$I$14)</f>
        <v>149.46008000000003</v>
      </c>
      <c r="J116" s="214">
        <f t="shared" si="23"/>
        <v>1413.8923568000005</v>
      </c>
      <c r="Z116" s="38">
        <v>130.05000000000001</v>
      </c>
      <c r="AB116" s="38">
        <f t="shared" si="24"/>
        <v>117.04500000000002</v>
      </c>
      <c r="AD116" s="38">
        <v>117.04</v>
      </c>
    </row>
    <row r="117" spans="1:30" ht="20.100000000000001" customHeight="1" outlineLevel="1">
      <c r="A117" s="47"/>
      <c r="B117" s="176" t="s">
        <v>527</v>
      </c>
      <c r="C117" s="11">
        <v>85005</v>
      </c>
      <c r="D117" s="11" t="s">
        <v>77</v>
      </c>
      <c r="E117" s="44" t="s">
        <v>572</v>
      </c>
      <c r="F117" s="11" t="s">
        <v>78</v>
      </c>
      <c r="G117" s="38">
        <v>12</v>
      </c>
      <c r="H117" s="38">
        <v>285.36</v>
      </c>
      <c r="I117" s="50">
        <f>H117*(1+$I$14)</f>
        <v>364.40472000000005</v>
      </c>
      <c r="J117" s="214">
        <f t="shared" si="23"/>
        <v>4372.8566400000009</v>
      </c>
      <c r="Z117" s="38">
        <v>317.07</v>
      </c>
      <c r="AB117" s="38">
        <f t="shared" si="24"/>
        <v>285.363</v>
      </c>
      <c r="AD117" s="38">
        <v>285.36</v>
      </c>
    </row>
    <row r="118" spans="1:30" ht="20.100000000000001" customHeight="1" outlineLevel="1">
      <c r="A118" s="47"/>
      <c r="B118" s="177" t="s">
        <v>322</v>
      </c>
      <c r="C118" s="138"/>
      <c r="D118" s="138"/>
      <c r="E118" s="139" t="s">
        <v>137</v>
      </c>
      <c r="F118" s="138"/>
      <c r="G118" s="140">
        <v>0</v>
      </c>
      <c r="H118" s="140"/>
      <c r="I118" s="141"/>
      <c r="J118" s="217"/>
      <c r="S118" s="14"/>
      <c r="Z118" s="140"/>
      <c r="AB118" s="140"/>
      <c r="AD118" s="140"/>
    </row>
    <row r="119" spans="1:30" s="46" customFormat="1" ht="29.25" customHeight="1" outlineLevel="1">
      <c r="A119" s="191"/>
      <c r="B119" s="179" t="s">
        <v>528</v>
      </c>
      <c r="C119" s="24"/>
      <c r="D119" s="24" t="s">
        <v>3</v>
      </c>
      <c r="E119" s="25" t="s">
        <v>641</v>
      </c>
      <c r="F119" s="24" t="s">
        <v>78</v>
      </c>
      <c r="G119" s="192">
        <v>112.15</v>
      </c>
      <c r="H119" s="38">
        <v>275.40000000000003</v>
      </c>
      <c r="I119" s="147">
        <f t="shared" ref="I119:I121" si="28">H119*(1+$I$14)</f>
        <v>351.68580000000009</v>
      </c>
      <c r="J119" s="218">
        <f t="shared" si="23"/>
        <v>39441.562470000012</v>
      </c>
      <c r="K119" s="1"/>
      <c r="L119" s="1"/>
      <c r="M119" s="1"/>
      <c r="N119" s="1"/>
      <c r="O119" s="1"/>
      <c r="P119" s="1"/>
      <c r="Q119" s="1"/>
      <c r="R119" s="1"/>
      <c r="S119" s="14"/>
      <c r="T119" s="1"/>
      <c r="U119" s="1"/>
      <c r="V119" s="1"/>
      <c r="Z119" s="192">
        <v>306</v>
      </c>
      <c r="AB119" s="38">
        <f t="shared" si="24"/>
        <v>275.40000000000003</v>
      </c>
      <c r="AD119" s="38">
        <v>275.40000000000003</v>
      </c>
    </row>
    <row r="120" spans="1:30" s="46" customFormat="1" ht="30" customHeight="1" outlineLevel="1">
      <c r="A120" s="191"/>
      <c r="B120" s="179" t="s">
        <v>529</v>
      </c>
      <c r="C120" s="24"/>
      <c r="D120" s="24" t="s">
        <v>3</v>
      </c>
      <c r="E120" s="25" t="s">
        <v>468</v>
      </c>
      <c r="F120" s="24" t="s">
        <v>78</v>
      </c>
      <c r="G120" s="192">
        <v>5.46</v>
      </c>
      <c r="H120" s="38">
        <v>275.40000000000003</v>
      </c>
      <c r="I120" s="147">
        <f t="shared" si="28"/>
        <v>351.68580000000009</v>
      </c>
      <c r="J120" s="218">
        <f t="shared" si="23"/>
        <v>1920.2044680000004</v>
      </c>
      <c r="K120" s="1"/>
      <c r="L120" s="1"/>
      <c r="M120" s="1"/>
      <c r="N120" s="1"/>
      <c r="O120" s="1"/>
      <c r="P120" s="1"/>
      <c r="Q120" s="1"/>
      <c r="R120" s="1"/>
      <c r="S120" s="14"/>
      <c r="T120" s="1"/>
      <c r="U120" s="1"/>
      <c r="V120" s="1"/>
      <c r="Z120" s="192">
        <v>306</v>
      </c>
      <c r="AB120" s="38">
        <f t="shared" si="24"/>
        <v>275.40000000000003</v>
      </c>
      <c r="AD120" s="38">
        <v>275.40000000000003</v>
      </c>
    </row>
    <row r="121" spans="1:30" ht="30" customHeight="1" outlineLevel="1">
      <c r="A121" s="47"/>
      <c r="B121" s="176" t="s">
        <v>530</v>
      </c>
      <c r="C121" s="11" t="s">
        <v>689</v>
      </c>
      <c r="D121" s="11" t="s">
        <v>77</v>
      </c>
      <c r="E121" s="44" t="s">
        <v>470</v>
      </c>
      <c r="F121" s="11" t="s">
        <v>78</v>
      </c>
      <c r="G121" s="38">
        <v>19.12</v>
      </c>
      <c r="H121" s="38">
        <v>102.57</v>
      </c>
      <c r="I121" s="147">
        <f t="shared" si="28"/>
        <v>130.98188999999999</v>
      </c>
      <c r="J121" s="214">
        <f t="shared" si="23"/>
        <v>2504.3737368000002</v>
      </c>
      <c r="T121" s="46"/>
      <c r="U121" s="46"/>
      <c r="V121" s="46"/>
      <c r="Z121" s="38">
        <v>113.97</v>
      </c>
      <c r="AB121" s="38">
        <f t="shared" si="24"/>
        <v>102.57300000000001</v>
      </c>
      <c r="AD121" s="38">
        <v>102.57</v>
      </c>
    </row>
    <row r="122" spans="1:30" s="46" customFormat="1" ht="30" customHeight="1" outlineLevel="1">
      <c r="A122" s="191"/>
      <c r="B122" s="179" t="s">
        <v>531</v>
      </c>
      <c r="C122" s="24" t="s">
        <v>689</v>
      </c>
      <c r="D122" s="24" t="s">
        <v>77</v>
      </c>
      <c r="E122" s="25" t="s">
        <v>469</v>
      </c>
      <c r="F122" s="24" t="s">
        <v>78</v>
      </c>
      <c r="G122" s="192">
        <v>99.9</v>
      </c>
      <c r="H122" s="38">
        <v>102.57</v>
      </c>
      <c r="I122" s="147">
        <f>H122*(1+$I$14)</f>
        <v>130.98188999999999</v>
      </c>
      <c r="J122" s="218">
        <f t="shared" si="23"/>
        <v>13085.090811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Z122" s="192">
        <v>113.97</v>
      </c>
      <c r="AB122" s="38">
        <f t="shared" si="24"/>
        <v>102.57300000000001</v>
      </c>
      <c r="AD122" s="38">
        <v>102.57</v>
      </c>
    </row>
    <row r="123" spans="1:30" ht="20.100000000000001" customHeight="1" outlineLevel="1">
      <c r="A123" s="47"/>
      <c r="B123" s="174"/>
      <c r="C123" s="48"/>
      <c r="D123" s="48"/>
      <c r="E123" s="48"/>
      <c r="F123" s="48"/>
      <c r="G123" s="48"/>
      <c r="H123" s="49" t="s">
        <v>162</v>
      </c>
      <c r="I123" s="13"/>
      <c r="J123" s="215">
        <f>SUM(J83:J122)</f>
        <v>171449.78017940003</v>
      </c>
      <c r="Z123" s="49" t="s">
        <v>162</v>
      </c>
      <c r="AB123" s="49" t="s">
        <v>162</v>
      </c>
      <c r="AD123" s="49" t="s">
        <v>162</v>
      </c>
    </row>
    <row r="124" spans="1:30" ht="20.100000000000001" customHeight="1">
      <c r="A124" s="47"/>
      <c r="B124" s="170"/>
      <c r="C124" s="47"/>
      <c r="D124" s="47"/>
      <c r="E124" s="19"/>
      <c r="F124" s="47"/>
      <c r="G124" s="195"/>
      <c r="H124" s="31"/>
      <c r="I124" s="6"/>
      <c r="J124" s="216"/>
      <c r="S124" s="46"/>
      <c r="Z124" s="31"/>
      <c r="AB124" s="31"/>
      <c r="AD124" s="31"/>
    </row>
    <row r="125" spans="1:30" ht="20.100000000000001" customHeight="1">
      <c r="A125" s="47"/>
      <c r="B125" s="172">
        <v>7</v>
      </c>
      <c r="C125" s="152"/>
      <c r="D125" s="152"/>
      <c r="E125" s="153" t="s">
        <v>155</v>
      </c>
      <c r="F125" s="153"/>
      <c r="G125" s="154"/>
      <c r="H125" s="154"/>
      <c r="I125" s="153"/>
      <c r="J125" s="213">
        <f>J132</f>
        <v>210094.72744650001</v>
      </c>
      <c r="Z125" s="154"/>
      <c r="AB125" s="154"/>
      <c r="AD125" s="154"/>
    </row>
    <row r="126" spans="1:30" s="46" customFormat="1" ht="20.100000000000001" customHeight="1" outlineLevel="1">
      <c r="A126" s="191"/>
      <c r="B126" s="179" t="s">
        <v>89</v>
      </c>
      <c r="C126" s="24">
        <v>72111</v>
      </c>
      <c r="D126" s="24" t="s">
        <v>77</v>
      </c>
      <c r="E126" s="25" t="s">
        <v>692</v>
      </c>
      <c r="F126" s="24" t="s">
        <v>78</v>
      </c>
      <c r="G126" s="192">
        <v>779.36</v>
      </c>
      <c r="H126" s="38">
        <v>59.5</v>
      </c>
      <c r="I126" s="50">
        <f t="shared" ref="I126:I130" si="29">H126*(1+$I$14)</f>
        <v>75.981500000000011</v>
      </c>
      <c r="J126" s="218">
        <f t="shared" ref="J126:J131" si="30">G126*I126</f>
        <v>59216.941840000007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Z126" s="192">
        <v>70.34</v>
      </c>
      <c r="AB126" s="38">
        <f t="shared" ref="AB126:AB131" si="31">Z126*0.9</f>
        <v>63.306000000000004</v>
      </c>
      <c r="AD126" s="38">
        <v>63.31</v>
      </c>
    </row>
    <row r="127" spans="1:30" ht="38.25" outlineLevel="1">
      <c r="A127" s="47"/>
      <c r="B127" s="176" t="s">
        <v>90</v>
      </c>
      <c r="C127" s="11">
        <v>17</v>
      </c>
      <c r="D127" s="11" t="s">
        <v>681</v>
      </c>
      <c r="E127" s="44" t="s">
        <v>693</v>
      </c>
      <c r="F127" s="11" t="s">
        <v>78</v>
      </c>
      <c r="G127" s="38">
        <v>805.81</v>
      </c>
      <c r="H127" s="38">
        <v>125.3</v>
      </c>
      <c r="I127" s="50">
        <f t="shared" si="29"/>
        <v>160.00810000000001</v>
      </c>
      <c r="J127" s="214">
        <f t="shared" si="30"/>
        <v>128936.12706100001</v>
      </c>
      <c r="Z127" s="38">
        <v>139.22</v>
      </c>
      <c r="AB127" s="38">
        <f t="shared" si="31"/>
        <v>125.298</v>
      </c>
      <c r="AD127" s="38">
        <v>125.3</v>
      </c>
    </row>
    <row r="128" spans="1:30" ht="20.100000000000001" customHeight="1" outlineLevel="1">
      <c r="A128" s="47"/>
      <c r="B128" s="176" t="s">
        <v>307</v>
      </c>
      <c r="C128" s="11">
        <v>75220</v>
      </c>
      <c r="D128" s="11" t="s">
        <v>77</v>
      </c>
      <c r="E128" s="44" t="s">
        <v>309</v>
      </c>
      <c r="F128" s="11" t="s">
        <v>87</v>
      </c>
      <c r="G128" s="38">
        <v>6.6</v>
      </c>
      <c r="H128" s="38">
        <v>42.76</v>
      </c>
      <c r="I128" s="50">
        <f t="shared" si="29"/>
        <v>54.604520000000001</v>
      </c>
      <c r="J128" s="214">
        <f t="shared" si="30"/>
        <v>360.38983200000001</v>
      </c>
      <c r="Z128" s="38">
        <v>47.51</v>
      </c>
      <c r="AB128" s="38">
        <f t="shared" si="31"/>
        <v>42.759</v>
      </c>
      <c r="AD128" s="38">
        <v>42.76</v>
      </c>
    </row>
    <row r="129" spans="1:30" s="14" customFormat="1" ht="20.100000000000001" customHeight="1" outlineLevel="1">
      <c r="A129" s="47"/>
      <c r="B129" s="176" t="s">
        <v>142</v>
      </c>
      <c r="C129" s="11">
        <v>94228</v>
      </c>
      <c r="D129" s="11" t="s">
        <v>77</v>
      </c>
      <c r="E129" s="44" t="s">
        <v>691</v>
      </c>
      <c r="F129" s="11" t="s">
        <v>78</v>
      </c>
      <c r="G129" s="38">
        <v>97.85</v>
      </c>
      <c r="H129" s="38">
        <v>57.78</v>
      </c>
      <c r="I129" s="50">
        <f t="shared" si="29"/>
        <v>73.785060000000016</v>
      </c>
      <c r="J129" s="214">
        <f t="shared" si="30"/>
        <v>7219.8681210000013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Z129" s="38">
        <v>64.2</v>
      </c>
      <c r="AB129" s="38">
        <f t="shared" si="31"/>
        <v>57.78</v>
      </c>
      <c r="AD129" s="38">
        <v>57.78</v>
      </c>
    </row>
    <row r="130" spans="1:30" s="14" customFormat="1" ht="20.100000000000001" customHeight="1" outlineLevel="1">
      <c r="A130" s="47"/>
      <c r="B130" s="176" t="s">
        <v>133</v>
      </c>
      <c r="C130" s="11">
        <v>94231</v>
      </c>
      <c r="D130" s="11" t="s">
        <v>77</v>
      </c>
      <c r="E130" s="44" t="s">
        <v>300</v>
      </c>
      <c r="F130" s="11" t="s">
        <v>87</v>
      </c>
      <c r="G130" s="38">
        <v>214.5</v>
      </c>
      <c r="H130" s="38">
        <v>29.02</v>
      </c>
      <c r="I130" s="50">
        <f t="shared" si="29"/>
        <v>37.058540000000001</v>
      </c>
      <c r="J130" s="214">
        <f t="shared" si="30"/>
        <v>7949.0568300000004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Z130" s="38">
        <v>32.25</v>
      </c>
      <c r="AB130" s="38">
        <f t="shared" si="31"/>
        <v>29.025000000000002</v>
      </c>
      <c r="AD130" s="38">
        <v>29.02</v>
      </c>
    </row>
    <row r="131" spans="1:30" s="14" customFormat="1" ht="20.100000000000001" customHeight="1" outlineLevel="1">
      <c r="A131" s="47"/>
      <c r="B131" s="176" t="s">
        <v>308</v>
      </c>
      <c r="C131" s="11">
        <v>71623</v>
      </c>
      <c r="D131" s="11" t="s">
        <v>77</v>
      </c>
      <c r="E131" s="44" t="s">
        <v>310</v>
      </c>
      <c r="F131" s="11" t="s">
        <v>87</v>
      </c>
      <c r="G131" s="38">
        <v>211.25</v>
      </c>
      <c r="H131" s="38">
        <v>23.77</v>
      </c>
      <c r="I131" s="50">
        <f>H131*(1+$I$14)</f>
        <v>30.354290000000002</v>
      </c>
      <c r="J131" s="214">
        <f t="shared" si="30"/>
        <v>6412.3437625000006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Z131" s="38">
        <v>26.41</v>
      </c>
      <c r="AB131" s="38">
        <f t="shared" si="31"/>
        <v>23.769000000000002</v>
      </c>
      <c r="AD131" s="38">
        <v>23.77</v>
      </c>
    </row>
    <row r="132" spans="1:30" ht="20.100000000000001" customHeight="1" outlineLevel="1">
      <c r="A132" s="47"/>
      <c r="B132" s="174"/>
      <c r="C132" s="48"/>
      <c r="D132" s="48"/>
      <c r="E132" s="48"/>
      <c r="F132" s="48"/>
      <c r="G132" s="48"/>
      <c r="H132" s="49" t="s">
        <v>162</v>
      </c>
      <c r="I132" s="13"/>
      <c r="J132" s="215">
        <f>J126+J127+J128+J129+J130+J131</f>
        <v>210094.72744650001</v>
      </c>
      <c r="T132" s="46"/>
      <c r="U132" s="46"/>
      <c r="V132" s="46"/>
      <c r="Z132" s="49" t="s">
        <v>162</v>
      </c>
      <c r="AB132" s="49" t="s">
        <v>162</v>
      </c>
      <c r="AD132" s="49" t="s">
        <v>162</v>
      </c>
    </row>
    <row r="133" spans="1:30" ht="20.100000000000001" customHeight="1">
      <c r="A133" s="47"/>
      <c r="B133" s="170"/>
      <c r="C133" s="47"/>
      <c r="D133" s="47"/>
      <c r="E133" s="19"/>
      <c r="F133" s="47"/>
      <c r="G133" s="195"/>
      <c r="H133" s="31"/>
      <c r="I133" s="6"/>
      <c r="J133" s="216"/>
      <c r="Z133" s="31"/>
      <c r="AB133" s="31"/>
      <c r="AD133" s="31"/>
    </row>
    <row r="134" spans="1:30" ht="20.100000000000001" customHeight="1">
      <c r="A134" s="47"/>
      <c r="B134" s="172">
        <v>8</v>
      </c>
      <c r="C134" s="152"/>
      <c r="D134" s="152"/>
      <c r="E134" s="153" t="s">
        <v>156</v>
      </c>
      <c r="F134" s="153"/>
      <c r="G134" s="154"/>
      <c r="H134" s="154"/>
      <c r="I134" s="153"/>
      <c r="J134" s="213">
        <f>J147</f>
        <v>190491.46622290002</v>
      </c>
      <c r="Z134" s="154"/>
      <c r="AB134" s="154"/>
      <c r="AD134" s="154"/>
    </row>
    <row r="135" spans="1:30" s="46" customFormat="1" ht="20.100000000000001" customHeight="1" outlineLevel="1">
      <c r="A135" s="191"/>
      <c r="B135" s="179" t="s">
        <v>91</v>
      </c>
      <c r="C135" s="24">
        <v>87878</v>
      </c>
      <c r="D135" s="24" t="s">
        <v>77</v>
      </c>
      <c r="E135" s="25" t="s">
        <v>353</v>
      </c>
      <c r="F135" s="24" t="s">
        <v>78</v>
      </c>
      <c r="G135" s="192">
        <v>294.94</v>
      </c>
      <c r="H135" s="38">
        <v>2.99</v>
      </c>
      <c r="I135" s="50">
        <f t="shared" ref="I135:I145" si="32">H135*(1+$I$14)</f>
        <v>3.8182300000000007</v>
      </c>
      <c r="J135" s="218">
        <f t="shared" ref="J135:J146" si="33">G135*I135</f>
        <v>1126.1487562000002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Z135" s="192">
        <v>3.32</v>
      </c>
      <c r="AB135" s="38">
        <f t="shared" ref="AB135:AB146" si="34">Z135*0.9</f>
        <v>2.988</v>
      </c>
      <c r="AD135" s="38">
        <v>2.99</v>
      </c>
    </row>
    <row r="136" spans="1:30" ht="28.5" customHeight="1" outlineLevel="1">
      <c r="A136" s="47"/>
      <c r="B136" s="179" t="s">
        <v>734</v>
      </c>
      <c r="C136" s="11">
        <v>87535</v>
      </c>
      <c r="D136" s="11" t="s">
        <v>77</v>
      </c>
      <c r="E136" s="44" t="s">
        <v>451</v>
      </c>
      <c r="F136" s="11" t="s">
        <v>78</v>
      </c>
      <c r="G136" s="38">
        <v>2019.11</v>
      </c>
      <c r="H136" s="38">
        <v>20.21</v>
      </c>
      <c r="I136" s="50">
        <f t="shared" si="32"/>
        <v>25.808170000000004</v>
      </c>
      <c r="J136" s="214">
        <f t="shared" si="33"/>
        <v>52109.534128700005</v>
      </c>
      <c r="Z136" s="38">
        <v>22.46</v>
      </c>
      <c r="AB136" s="38">
        <f t="shared" si="34"/>
        <v>20.214000000000002</v>
      </c>
      <c r="AD136" s="38">
        <v>20.21</v>
      </c>
    </row>
    <row r="137" spans="1:30" ht="20.100000000000001" customHeight="1" outlineLevel="1">
      <c r="A137" s="47"/>
      <c r="B137" s="179" t="s">
        <v>735</v>
      </c>
      <c r="C137" s="11">
        <v>87792</v>
      </c>
      <c r="D137" s="11" t="s">
        <v>77</v>
      </c>
      <c r="E137" s="44" t="s">
        <v>457</v>
      </c>
      <c r="F137" s="11" t="s">
        <v>78</v>
      </c>
      <c r="G137" s="38">
        <v>525.83000000000004</v>
      </c>
      <c r="H137" s="38">
        <v>24.47</v>
      </c>
      <c r="I137" s="50">
        <f t="shared" si="32"/>
        <v>31.248190000000001</v>
      </c>
      <c r="J137" s="214">
        <f t="shared" si="33"/>
        <v>16431.235747700001</v>
      </c>
      <c r="Z137" s="38">
        <v>27.19</v>
      </c>
      <c r="AB137" s="38">
        <f t="shared" si="34"/>
        <v>24.471</v>
      </c>
      <c r="AD137" s="38">
        <v>24.47</v>
      </c>
    </row>
    <row r="138" spans="1:30" ht="30" customHeight="1" outlineLevel="1">
      <c r="A138" s="47"/>
      <c r="B138" s="179" t="s">
        <v>736</v>
      </c>
      <c r="C138" s="11">
        <v>87543</v>
      </c>
      <c r="D138" s="11" t="s">
        <v>77</v>
      </c>
      <c r="E138" s="44" t="s">
        <v>205</v>
      </c>
      <c r="F138" s="11" t="s">
        <v>78</v>
      </c>
      <c r="G138" s="38">
        <v>1530.66</v>
      </c>
      <c r="H138" s="38">
        <v>12.28</v>
      </c>
      <c r="I138" s="50">
        <f t="shared" si="32"/>
        <v>15.681560000000001</v>
      </c>
      <c r="J138" s="214">
        <f t="shared" si="33"/>
        <v>24003.136629600001</v>
      </c>
      <c r="Z138" s="38">
        <v>13.64</v>
      </c>
      <c r="AB138" s="38">
        <f t="shared" si="34"/>
        <v>12.276000000000002</v>
      </c>
      <c r="AD138" s="38">
        <v>12.28</v>
      </c>
    </row>
    <row r="139" spans="1:30" ht="30" customHeight="1" outlineLevel="1">
      <c r="A139" s="47"/>
      <c r="B139" s="179" t="s">
        <v>737</v>
      </c>
      <c r="C139" s="11">
        <v>87272</v>
      </c>
      <c r="D139" s="11" t="s">
        <v>77</v>
      </c>
      <c r="E139" s="44" t="s">
        <v>277</v>
      </c>
      <c r="F139" s="11" t="s">
        <v>78</v>
      </c>
      <c r="G139" s="38">
        <v>411.91</v>
      </c>
      <c r="H139" s="38">
        <v>54.34</v>
      </c>
      <c r="I139" s="50">
        <f t="shared" si="32"/>
        <v>69.39218000000001</v>
      </c>
      <c r="J139" s="214">
        <f t="shared" si="33"/>
        <v>28583.332863800006</v>
      </c>
      <c r="S139" s="46"/>
      <c r="Z139" s="38">
        <v>60.38</v>
      </c>
      <c r="AB139" s="38">
        <f t="shared" si="34"/>
        <v>54.342000000000006</v>
      </c>
      <c r="AD139" s="38">
        <v>54.34</v>
      </c>
    </row>
    <row r="140" spans="1:30" ht="30" customHeight="1" outlineLevel="1">
      <c r="A140" s="47"/>
      <c r="B140" s="179" t="s">
        <v>738</v>
      </c>
      <c r="C140" s="11">
        <v>87267</v>
      </c>
      <c r="D140" s="11" t="s">
        <v>77</v>
      </c>
      <c r="E140" s="44" t="s">
        <v>278</v>
      </c>
      <c r="F140" s="11" t="s">
        <v>78</v>
      </c>
      <c r="G140" s="38">
        <v>5.58</v>
      </c>
      <c r="H140" s="38">
        <v>47.5</v>
      </c>
      <c r="I140" s="50">
        <f t="shared" si="32"/>
        <v>60.657500000000006</v>
      </c>
      <c r="J140" s="214">
        <f t="shared" si="33"/>
        <v>338.46885000000003</v>
      </c>
      <c r="Z140" s="38">
        <v>52.78</v>
      </c>
      <c r="AB140" s="38">
        <f t="shared" si="34"/>
        <v>47.502000000000002</v>
      </c>
      <c r="AD140" s="38">
        <v>47.5</v>
      </c>
    </row>
    <row r="141" spans="1:30" ht="30" customHeight="1" outlineLevel="1">
      <c r="A141" s="47"/>
      <c r="B141" s="179" t="s">
        <v>739</v>
      </c>
      <c r="C141" s="11">
        <v>87267</v>
      </c>
      <c r="D141" s="11" t="s">
        <v>77</v>
      </c>
      <c r="E141" s="44" t="s">
        <v>279</v>
      </c>
      <c r="F141" s="11" t="s">
        <v>78</v>
      </c>
      <c r="G141" s="38">
        <v>4.1500000000000004</v>
      </c>
      <c r="H141" s="38">
        <v>47.5</v>
      </c>
      <c r="I141" s="50">
        <f t="shared" si="32"/>
        <v>60.657500000000006</v>
      </c>
      <c r="J141" s="214">
        <f t="shared" si="33"/>
        <v>251.72862500000005</v>
      </c>
      <c r="Z141" s="38">
        <v>52.78</v>
      </c>
      <c r="AB141" s="38">
        <f t="shared" si="34"/>
        <v>47.502000000000002</v>
      </c>
      <c r="AD141" s="38">
        <v>47.5</v>
      </c>
    </row>
    <row r="142" spans="1:30" ht="30" customHeight="1" outlineLevel="1">
      <c r="A142" s="47"/>
      <c r="B142" s="179" t="s">
        <v>740</v>
      </c>
      <c r="C142" s="11">
        <v>87267</v>
      </c>
      <c r="D142" s="11" t="s">
        <v>77</v>
      </c>
      <c r="E142" s="44" t="s">
        <v>280</v>
      </c>
      <c r="F142" s="11" t="s">
        <v>78</v>
      </c>
      <c r="G142" s="38">
        <v>6.84</v>
      </c>
      <c r="H142" s="38">
        <v>47.5</v>
      </c>
      <c r="I142" s="50">
        <f t="shared" si="32"/>
        <v>60.657500000000006</v>
      </c>
      <c r="J142" s="214">
        <f t="shared" si="33"/>
        <v>414.89730000000003</v>
      </c>
      <c r="Z142" s="38">
        <v>52.78</v>
      </c>
      <c r="AB142" s="38">
        <f t="shared" si="34"/>
        <v>47.502000000000002</v>
      </c>
      <c r="AD142" s="38">
        <v>47.5</v>
      </c>
    </row>
    <row r="143" spans="1:30" ht="30" customHeight="1" outlineLevel="1">
      <c r="A143" s="47"/>
      <c r="B143" s="179" t="s">
        <v>741</v>
      </c>
      <c r="C143" s="11">
        <v>87267</v>
      </c>
      <c r="D143" s="11" t="s">
        <v>77</v>
      </c>
      <c r="E143" s="44" t="s">
        <v>285</v>
      </c>
      <c r="F143" s="11" t="s">
        <v>78</v>
      </c>
      <c r="G143" s="38">
        <v>66.37</v>
      </c>
      <c r="H143" s="38">
        <v>47.5</v>
      </c>
      <c r="I143" s="50">
        <f t="shared" si="32"/>
        <v>60.657500000000006</v>
      </c>
      <c r="J143" s="214">
        <f t="shared" si="33"/>
        <v>4025.8382750000005</v>
      </c>
      <c r="T143" s="46"/>
      <c r="U143" s="46"/>
      <c r="V143" s="46"/>
      <c r="Z143" s="38">
        <v>52.78</v>
      </c>
      <c r="AB143" s="38">
        <f t="shared" si="34"/>
        <v>47.502000000000002</v>
      </c>
      <c r="AD143" s="38">
        <v>47.5</v>
      </c>
    </row>
    <row r="144" spans="1:30" ht="20.100000000000001" customHeight="1" outlineLevel="1">
      <c r="A144" s="47"/>
      <c r="B144" s="179" t="s">
        <v>742</v>
      </c>
      <c r="C144" s="11" t="s">
        <v>223</v>
      </c>
      <c r="D144" s="11" t="s">
        <v>77</v>
      </c>
      <c r="E144" s="44" t="s">
        <v>236</v>
      </c>
      <c r="F144" s="11" t="s">
        <v>87</v>
      </c>
      <c r="G144" s="38">
        <v>103.55</v>
      </c>
      <c r="H144" s="38">
        <v>12.53</v>
      </c>
      <c r="I144" s="50">
        <f t="shared" si="32"/>
        <v>16.000810000000001</v>
      </c>
      <c r="J144" s="214">
        <f t="shared" si="33"/>
        <v>1656.8838755000002</v>
      </c>
      <c r="T144" s="46"/>
      <c r="U144" s="46"/>
      <c r="V144" s="46"/>
      <c r="Z144" s="38">
        <v>13.92</v>
      </c>
      <c r="AB144" s="38">
        <f t="shared" si="34"/>
        <v>12.528</v>
      </c>
      <c r="AD144" s="38">
        <v>12.53</v>
      </c>
    </row>
    <row r="145" spans="1:30" ht="25.5" outlineLevel="1">
      <c r="A145" s="47"/>
      <c r="B145" s="179" t="s">
        <v>743</v>
      </c>
      <c r="C145" s="11">
        <v>96110</v>
      </c>
      <c r="D145" s="11" t="s">
        <v>77</v>
      </c>
      <c r="E145" s="44" t="s">
        <v>694</v>
      </c>
      <c r="F145" s="11" t="s">
        <v>78</v>
      </c>
      <c r="G145" s="38">
        <v>300.27</v>
      </c>
      <c r="H145" s="38">
        <v>56.58</v>
      </c>
      <c r="I145" s="50">
        <f t="shared" si="32"/>
        <v>72.252660000000006</v>
      </c>
      <c r="J145" s="214">
        <f t="shared" si="33"/>
        <v>21695.306218199999</v>
      </c>
      <c r="T145" s="46"/>
      <c r="U145" s="46"/>
      <c r="V145" s="46"/>
      <c r="Z145" s="38">
        <v>62.87</v>
      </c>
      <c r="AB145" s="38">
        <f t="shared" si="34"/>
        <v>56.582999999999998</v>
      </c>
      <c r="AD145" s="38">
        <v>56.58</v>
      </c>
    </row>
    <row r="146" spans="1:30" ht="30" customHeight="1" outlineLevel="1">
      <c r="A146" s="47"/>
      <c r="B146" s="179" t="s">
        <v>744</v>
      </c>
      <c r="C146" s="11">
        <v>39512</v>
      </c>
      <c r="D146" s="11" t="s">
        <v>77</v>
      </c>
      <c r="E146" s="44" t="s">
        <v>558</v>
      </c>
      <c r="F146" s="11" t="s">
        <v>78</v>
      </c>
      <c r="G146" s="38">
        <v>400.28</v>
      </c>
      <c r="H146" s="38">
        <v>77.97</v>
      </c>
      <c r="I146" s="50">
        <f>H146*(1+$I$14)</f>
        <v>99.567690000000013</v>
      </c>
      <c r="J146" s="214">
        <f t="shared" si="33"/>
        <v>39854.954953200002</v>
      </c>
      <c r="Z146" s="38">
        <v>86.63</v>
      </c>
      <c r="AB146" s="38">
        <f t="shared" si="34"/>
        <v>77.966999999999999</v>
      </c>
      <c r="AD146" s="38">
        <v>77.97</v>
      </c>
    </row>
    <row r="147" spans="1:30" ht="20.100000000000001" customHeight="1" outlineLevel="1">
      <c r="A147" s="47"/>
      <c r="B147" s="174"/>
      <c r="C147" s="48"/>
      <c r="D147" s="48"/>
      <c r="E147" s="48"/>
      <c r="F147" s="48"/>
      <c r="G147" s="48"/>
      <c r="H147" s="49" t="s">
        <v>162</v>
      </c>
      <c r="I147" s="13"/>
      <c r="J147" s="215">
        <f>J135+J136+J137+J138+J139+J140+J141+J142+J143+J144+J145+J146</f>
        <v>190491.46622290002</v>
      </c>
      <c r="Z147" s="49" t="s">
        <v>162</v>
      </c>
      <c r="AB147" s="49" t="s">
        <v>162</v>
      </c>
      <c r="AD147" s="49" t="s">
        <v>162</v>
      </c>
    </row>
    <row r="148" spans="1:30" ht="20.100000000000001" customHeight="1">
      <c r="A148" s="47"/>
      <c r="B148" s="170"/>
      <c r="C148" s="47"/>
      <c r="D148" s="47"/>
      <c r="E148" s="19"/>
      <c r="F148" s="47"/>
      <c r="G148" s="195"/>
      <c r="H148" s="31"/>
      <c r="I148" s="6"/>
      <c r="J148" s="216"/>
      <c r="Z148" s="31"/>
      <c r="AB148" s="31"/>
      <c r="AD148" s="31"/>
    </row>
    <row r="149" spans="1:30" ht="20.100000000000001" customHeight="1">
      <c r="A149" s="47"/>
      <c r="B149" s="172">
        <v>9</v>
      </c>
      <c r="C149" s="151"/>
      <c r="D149" s="151"/>
      <c r="E149" s="153" t="s">
        <v>448</v>
      </c>
      <c r="F149" s="153"/>
      <c r="G149" s="154"/>
      <c r="H149" s="154"/>
      <c r="I149" s="153"/>
      <c r="J149" s="213">
        <f>J172</f>
        <v>115392.7090739</v>
      </c>
      <c r="S149" s="46"/>
      <c r="Z149" s="154"/>
      <c r="AB149" s="154"/>
      <c r="AD149" s="154"/>
    </row>
    <row r="150" spans="1:30" s="46" customFormat="1" ht="20.100000000000001" customHeight="1" outlineLevel="1">
      <c r="A150" s="47"/>
      <c r="B150" s="175" t="s">
        <v>104</v>
      </c>
      <c r="C150" s="138"/>
      <c r="D150" s="138"/>
      <c r="E150" s="139" t="s">
        <v>629</v>
      </c>
      <c r="F150" s="138"/>
      <c r="G150" s="140">
        <v>0</v>
      </c>
      <c r="H150" s="140"/>
      <c r="I150" s="141"/>
      <c r="J150" s="217"/>
      <c r="K150" s="1"/>
      <c r="L150" s="1"/>
      <c r="M150" s="1"/>
      <c r="N150" s="1"/>
      <c r="O150" s="1"/>
      <c r="P150" s="1"/>
      <c r="Q150" s="1"/>
      <c r="R150" s="1"/>
      <c r="T150" s="1"/>
      <c r="U150" s="1"/>
      <c r="V150" s="1"/>
      <c r="Z150" s="140"/>
      <c r="AB150" s="140"/>
      <c r="AD150" s="140"/>
    </row>
    <row r="151" spans="1:30" ht="20.100000000000001" customHeight="1" outlineLevel="1">
      <c r="A151" s="47"/>
      <c r="B151" s="176" t="s">
        <v>745</v>
      </c>
      <c r="C151" s="11">
        <v>87622</v>
      </c>
      <c r="D151" s="11" t="s">
        <v>77</v>
      </c>
      <c r="E151" s="44" t="s">
        <v>311</v>
      </c>
      <c r="F151" s="11" t="s">
        <v>78</v>
      </c>
      <c r="G151" s="38">
        <v>811.66</v>
      </c>
      <c r="H151" s="38">
        <v>25.66</v>
      </c>
      <c r="I151" s="50">
        <f t="shared" ref="I151:I161" si="35">H151*(1+$I$14)</f>
        <v>32.76782</v>
      </c>
      <c r="J151" s="214">
        <f t="shared" ref="J151:J171" si="36">G151*I151</f>
        <v>26596.328781199998</v>
      </c>
      <c r="S151" s="46"/>
      <c r="Z151" s="38">
        <v>28.51</v>
      </c>
      <c r="AB151" s="38">
        <f t="shared" ref="AB151:AB171" si="37">Z151*0.9</f>
        <v>25.659000000000002</v>
      </c>
      <c r="AD151" s="38">
        <v>25.66</v>
      </c>
    </row>
    <row r="152" spans="1:30" ht="30" customHeight="1" outlineLevel="1">
      <c r="A152" s="47"/>
      <c r="B152" s="176" t="s">
        <v>746</v>
      </c>
      <c r="C152" s="11">
        <v>87630</v>
      </c>
      <c r="D152" s="11" t="s">
        <v>77</v>
      </c>
      <c r="E152" s="44" t="s">
        <v>695</v>
      </c>
      <c r="F152" s="11" t="s">
        <v>78</v>
      </c>
      <c r="G152" s="38">
        <v>403.54</v>
      </c>
      <c r="H152" s="38">
        <v>29.2</v>
      </c>
      <c r="I152" s="50">
        <f t="shared" si="35"/>
        <v>37.288400000000003</v>
      </c>
      <c r="J152" s="214">
        <f t="shared" si="36"/>
        <v>15047.360936000003</v>
      </c>
      <c r="S152" s="46"/>
      <c r="T152" s="46"/>
      <c r="U152" s="46"/>
      <c r="V152" s="46"/>
      <c r="Z152" s="38">
        <v>32.450000000000003</v>
      </c>
      <c r="AB152" s="38">
        <f t="shared" si="37"/>
        <v>29.205000000000002</v>
      </c>
      <c r="AD152" s="38">
        <v>29.2</v>
      </c>
    </row>
    <row r="153" spans="1:30" ht="20.100000000000001" customHeight="1" outlineLevel="1">
      <c r="A153" s="47"/>
      <c r="B153" s="176" t="s">
        <v>747</v>
      </c>
      <c r="C153" s="11">
        <v>72815</v>
      </c>
      <c r="D153" s="11" t="s">
        <v>77</v>
      </c>
      <c r="E153" s="44" t="s">
        <v>312</v>
      </c>
      <c r="F153" s="11" t="s">
        <v>78</v>
      </c>
      <c r="G153" s="38">
        <v>37.42</v>
      </c>
      <c r="H153" s="38">
        <v>43.48</v>
      </c>
      <c r="I153" s="50">
        <f t="shared" si="35"/>
        <v>55.523960000000002</v>
      </c>
      <c r="J153" s="214">
        <f t="shared" si="36"/>
        <v>2077.7065832000003</v>
      </c>
      <c r="Z153" s="38">
        <v>48.31</v>
      </c>
      <c r="AB153" s="38">
        <f t="shared" si="37"/>
        <v>43.479000000000006</v>
      </c>
      <c r="AD153" s="38">
        <v>43.48</v>
      </c>
    </row>
    <row r="154" spans="1:30" ht="20.100000000000001" customHeight="1" outlineLevel="1">
      <c r="A154" s="47"/>
      <c r="B154" s="176" t="s">
        <v>748</v>
      </c>
      <c r="C154" s="11">
        <v>87251</v>
      </c>
      <c r="D154" s="11" t="s">
        <v>77</v>
      </c>
      <c r="E154" s="44" t="s">
        <v>146</v>
      </c>
      <c r="F154" s="11" t="s">
        <v>78</v>
      </c>
      <c r="G154" s="38">
        <v>149.12</v>
      </c>
      <c r="H154" s="38">
        <v>25.71</v>
      </c>
      <c r="I154" s="50">
        <f t="shared" si="35"/>
        <v>32.831670000000003</v>
      </c>
      <c r="J154" s="214">
        <f t="shared" si="36"/>
        <v>4895.8586304000009</v>
      </c>
      <c r="Z154" s="38">
        <v>28.57</v>
      </c>
      <c r="AB154" s="38">
        <f t="shared" si="37"/>
        <v>25.713000000000001</v>
      </c>
      <c r="AD154" s="38">
        <v>25.71</v>
      </c>
    </row>
    <row r="155" spans="1:30" ht="20.100000000000001" customHeight="1" outlineLevel="1">
      <c r="A155" s="47"/>
      <c r="B155" s="176" t="s">
        <v>749</v>
      </c>
      <c r="C155" s="11">
        <v>87257</v>
      </c>
      <c r="D155" s="11" t="s">
        <v>77</v>
      </c>
      <c r="E155" s="44" t="s">
        <v>313</v>
      </c>
      <c r="F155" s="11" t="s">
        <v>78</v>
      </c>
      <c r="G155" s="38">
        <v>42.6</v>
      </c>
      <c r="H155" s="38">
        <v>44.94</v>
      </c>
      <c r="I155" s="50">
        <f t="shared" si="35"/>
        <v>57.388380000000005</v>
      </c>
      <c r="J155" s="214">
        <f t="shared" si="36"/>
        <v>2444.7449880000004</v>
      </c>
      <c r="Z155" s="38">
        <v>49.93</v>
      </c>
      <c r="AB155" s="38">
        <f t="shared" si="37"/>
        <v>44.936999999999998</v>
      </c>
      <c r="AD155" s="38">
        <v>44.94</v>
      </c>
    </row>
    <row r="156" spans="1:30" ht="20.100000000000001" customHeight="1" outlineLevel="1">
      <c r="A156" s="47"/>
      <c r="B156" s="176" t="s">
        <v>750</v>
      </c>
      <c r="C156" s="36">
        <v>18</v>
      </c>
      <c r="D156" s="11" t="s">
        <v>681</v>
      </c>
      <c r="E156" s="44" t="s">
        <v>314</v>
      </c>
      <c r="F156" s="11" t="s">
        <v>78</v>
      </c>
      <c r="G156" s="38">
        <v>216.4</v>
      </c>
      <c r="H156" s="38">
        <v>64.86</v>
      </c>
      <c r="I156" s="50">
        <f t="shared" si="35"/>
        <v>82.826220000000006</v>
      </c>
      <c r="J156" s="214">
        <f t="shared" si="36"/>
        <v>17923.594008000004</v>
      </c>
      <c r="Z156" s="38">
        <v>72.069999999999993</v>
      </c>
      <c r="AB156" s="38">
        <f t="shared" si="37"/>
        <v>64.863</v>
      </c>
      <c r="AD156" s="38">
        <v>64.86</v>
      </c>
    </row>
    <row r="157" spans="1:30" ht="30" customHeight="1" outlineLevel="1">
      <c r="A157" s="47"/>
      <c r="B157" s="176" t="s">
        <v>751</v>
      </c>
      <c r="C157" s="11" t="s">
        <v>0</v>
      </c>
      <c r="D157" s="11" t="s">
        <v>96</v>
      </c>
      <c r="E157" s="25" t="s">
        <v>196</v>
      </c>
      <c r="F157" s="24" t="s">
        <v>78</v>
      </c>
      <c r="G157" s="38">
        <v>18.09</v>
      </c>
      <c r="H157" s="38">
        <v>153.47999999999999</v>
      </c>
      <c r="I157" s="50">
        <f t="shared" si="35"/>
        <v>195.99396000000002</v>
      </c>
      <c r="J157" s="214">
        <f t="shared" si="36"/>
        <v>3545.5307364000005</v>
      </c>
      <c r="T157" s="46"/>
      <c r="U157" s="46"/>
      <c r="V157" s="46"/>
      <c r="Z157" s="38">
        <v>170.53</v>
      </c>
      <c r="AB157" s="38">
        <f t="shared" si="37"/>
        <v>153.477</v>
      </c>
      <c r="AD157" s="38">
        <v>153.47999999999999</v>
      </c>
    </row>
    <row r="158" spans="1:30" ht="30" customHeight="1" outlineLevel="1">
      <c r="A158" s="47"/>
      <c r="B158" s="176" t="s">
        <v>752</v>
      </c>
      <c r="C158" s="11" t="s">
        <v>0</v>
      </c>
      <c r="D158" s="11" t="s">
        <v>96</v>
      </c>
      <c r="E158" s="44" t="s">
        <v>197</v>
      </c>
      <c r="F158" s="24" t="s">
        <v>78</v>
      </c>
      <c r="G158" s="38">
        <v>20.43</v>
      </c>
      <c r="H158" s="38">
        <v>153.47999999999999</v>
      </c>
      <c r="I158" s="50">
        <f t="shared" si="35"/>
        <v>195.99396000000002</v>
      </c>
      <c r="J158" s="214">
        <f t="shared" si="36"/>
        <v>4004.1566028000002</v>
      </c>
      <c r="Z158" s="38">
        <v>170.53</v>
      </c>
      <c r="AB158" s="38">
        <f t="shared" si="37"/>
        <v>153.477</v>
      </c>
      <c r="AD158" s="38">
        <v>153.47999999999999</v>
      </c>
    </row>
    <row r="159" spans="1:30" ht="19.5" customHeight="1" outlineLevel="1">
      <c r="A159" s="47"/>
      <c r="B159" s="176" t="s">
        <v>753</v>
      </c>
      <c r="C159" s="11">
        <v>72190</v>
      </c>
      <c r="D159" s="11" t="s">
        <v>77</v>
      </c>
      <c r="E159" s="44" t="s">
        <v>696</v>
      </c>
      <c r="F159" s="24" t="s">
        <v>78</v>
      </c>
      <c r="G159" s="38">
        <v>103.55</v>
      </c>
      <c r="H159" s="38">
        <v>24.85</v>
      </c>
      <c r="I159" s="50">
        <f t="shared" si="35"/>
        <v>31.733450000000005</v>
      </c>
      <c r="J159" s="214">
        <f t="shared" si="36"/>
        <v>3285.9987475000003</v>
      </c>
      <c r="S159" s="46"/>
      <c r="Z159" s="38">
        <v>27.61</v>
      </c>
      <c r="AB159" s="38">
        <f t="shared" si="37"/>
        <v>24.849</v>
      </c>
      <c r="AD159" s="38">
        <v>24.85</v>
      </c>
    </row>
    <row r="160" spans="1:30" s="46" customFormat="1" ht="20.100000000000001" customHeight="1" outlineLevel="1">
      <c r="A160" s="47"/>
      <c r="B160" s="176" t="s">
        <v>754</v>
      </c>
      <c r="C160" s="11">
        <v>98689</v>
      </c>
      <c r="D160" s="11" t="s">
        <v>77</v>
      </c>
      <c r="E160" s="44" t="s">
        <v>2</v>
      </c>
      <c r="F160" s="11" t="s">
        <v>87</v>
      </c>
      <c r="G160" s="38">
        <v>19.88</v>
      </c>
      <c r="H160" s="38">
        <v>79.010000000000005</v>
      </c>
      <c r="I160" s="50">
        <f t="shared" si="35"/>
        <v>100.89577000000001</v>
      </c>
      <c r="J160" s="214">
        <f t="shared" si="36"/>
        <v>2005.8079076000001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Z160" s="38">
        <v>87.79</v>
      </c>
      <c r="AB160" s="38">
        <f t="shared" si="37"/>
        <v>79.01100000000001</v>
      </c>
      <c r="AD160" s="38">
        <v>79.010000000000005</v>
      </c>
    </row>
    <row r="161" spans="1:30" s="46" customFormat="1" ht="20.100000000000001" customHeight="1" outlineLevel="1">
      <c r="A161" s="47"/>
      <c r="B161" s="176" t="s">
        <v>755</v>
      </c>
      <c r="C161" s="11">
        <v>98689</v>
      </c>
      <c r="D161" s="11" t="s">
        <v>77</v>
      </c>
      <c r="E161" s="44" t="s">
        <v>315</v>
      </c>
      <c r="F161" s="11" t="s">
        <v>87</v>
      </c>
      <c r="G161" s="38">
        <v>33.479999999999997</v>
      </c>
      <c r="H161" s="38">
        <v>79.010000000000005</v>
      </c>
      <c r="I161" s="50">
        <f t="shared" si="35"/>
        <v>100.89577000000001</v>
      </c>
      <c r="J161" s="214">
        <f t="shared" si="36"/>
        <v>3377.9903796000003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Z161" s="38">
        <v>87.79</v>
      </c>
      <c r="AB161" s="38">
        <f t="shared" si="37"/>
        <v>79.01100000000001</v>
      </c>
      <c r="AD161" s="38">
        <v>79.010000000000005</v>
      </c>
    </row>
    <row r="162" spans="1:30" s="46" customFormat="1" ht="20.100000000000001" customHeight="1" outlineLevel="1">
      <c r="A162" s="47"/>
      <c r="B162" s="176" t="s">
        <v>756</v>
      </c>
      <c r="C162" s="11" t="s">
        <v>299</v>
      </c>
      <c r="D162" s="11" t="s">
        <v>96</v>
      </c>
      <c r="E162" s="44" t="s">
        <v>316</v>
      </c>
      <c r="F162" s="11" t="s">
        <v>87</v>
      </c>
      <c r="G162" s="38">
        <v>1.77</v>
      </c>
      <c r="H162" s="38">
        <v>102.78</v>
      </c>
      <c r="I162" s="50">
        <f>H162*(1+$I$14)</f>
        <v>131.25006000000002</v>
      </c>
      <c r="J162" s="214">
        <f t="shared" si="36"/>
        <v>232.31260620000003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Z162" s="38">
        <v>114.2</v>
      </c>
      <c r="AB162" s="38">
        <f t="shared" si="37"/>
        <v>102.78</v>
      </c>
      <c r="AD162" s="38">
        <v>102.78</v>
      </c>
    </row>
    <row r="163" spans="1:30" s="46" customFormat="1" ht="20.100000000000001" customHeight="1" outlineLevel="1">
      <c r="A163" s="47"/>
      <c r="B163" s="175" t="s">
        <v>284</v>
      </c>
      <c r="C163" s="138"/>
      <c r="D163" s="138"/>
      <c r="E163" s="139" t="s">
        <v>136</v>
      </c>
      <c r="F163" s="138"/>
      <c r="G163" s="140">
        <v>0</v>
      </c>
      <c r="H163" s="140"/>
      <c r="I163" s="141"/>
      <c r="J163" s="217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Z163" s="140"/>
      <c r="AB163" s="140"/>
      <c r="AD163" s="140"/>
    </row>
    <row r="164" spans="1:30" ht="20.100000000000001" customHeight="1" outlineLevel="1">
      <c r="A164" s="47"/>
      <c r="B164" s="176" t="s">
        <v>757</v>
      </c>
      <c r="C164" s="11">
        <v>94997</v>
      </c>
      <c r="D164" s="11" t="s">
        <v>77</v>
      </c>
      <c r="E164" s="44" t="s">
        <v>697</v>
      </c>
      <c r="F164" s="11" t="s">
        <v>78</v>
      </c>
      <c r="G164" s="38">
        <v>222.84</v>
      </c>
      <c r="H164" s="38">
        <v>66.25</v>
      </c>
      <c r="I164" s="50">
        <f t="shared" ref="I164:I170" si="38">H164*(1+$I$14)</f>
        <v>84.601250000000007</v>
      </c>
      <c r="J164" s="214">
        <f t="shared" si="36"/>
        <v>18852.542550000002</v>
      </c>
      <c r="S164" s="46"/>
      <c r="T164" s="46"/>
      <c r="U164" s="46"/>
      <c r="V164" s="46"/>
      <c r="Z164" s="38">
        <v>73.61</v>
      </c>
      <c r="AB164" s="38">
        <f t="shared" si="37"/>
        <v>66.248999999999995</v>
      </c>
      <c r="AD164" s="38">
        <v>66.25</v>
      </c>
    </row>
    <row r="165" spans="1:30" ht="20.100000000000001" customHeight="1" outlineLevel="1">
      <c r="A165" s="47"/>
      <c r="B165" s="176" t="s">
        <v>758</v>
      </c>
      <c r="C165" s="39">
        <v>87680</v>
      </c>
      <c r="D165" s="11" t="s">
        <v>77</v>
      </c>
      <c r="E165" s="37" t="s">
        <v>206</v>
      </c>
      <c r="F165" s="11" t="s">
        <v>78</v>
      </c>
      <c r="G165" s="38">
        <v>17.38</v>
      </c>
      <c r="H165" s="38">
        <v>27.88</v>
      </c>
      <c r="I165" s="50">
        <f t="shared" si="38"/>
        <v>35.602760000000004</v>
      </c>
      <c r="J165" s="214">
        <f t="shared" si="36"/>
        <v>618.77596879999999</v>
      </c>
      <c r="Z165" s="38">
        <v>30.98</v>
      </c>
      <c r="AB165" s="38">
        <f t="shared" si="37"/>
        <v>27.882000000000001</v>
      </c>
      <c r="AD165" s="38">
        <v>27.88</v>
      </c>
    </row>
    <row r="166" spans="1:30" ht="30" customHeight="1" outlineLevel="1">
      <c r="A166" s="47"/>
      <c r="B166" s="176" t="s">
        <v>759</v>
      </c>
      <c r="C166" s="11">
        <v>92396</v>
      </c>
      <c r="D166" s="11" t="s">
        <v>77</v>
      </c>
      <c r="E166" s="44" t="s">
        <v>317</v>
      </c>
      <c r="F166" s="11" t="s">
        <v>78</v>
      </c>
      <c r="G166" s="38">
        <v>28.05</v>
      </c>
      <c r="H166" s="38">
        <v>44.04</v>
      </c>
      <c r="I166" s="50">
        <f t="shared" si="38"/>
        <v>56.239080000000008</v>
      </c>
      <c r="J166" s="214">
        <f t="shared" si="36"/>
        <v>1577.5061940000003</v>
      </c>
      <c r="T166" s="46"/>
      <c r="U166" s="46"/>
      <c r="V166" s="46"/>
      <c r="Z166" s="38">
        <v>48.93</v>
      </c>
      <c r="AB166" s="38">
        <f t="shared" si="37"/>
        <v>44.036999999999999</v>
      </c>
      <c r="AD166" s="38">
        <v>44.04</v>
      </c>
    </row>
    <row r="167" spans="1:30" ht="20.100000000000001" customHeight="1" outlineLevel="1">
      <c r="A167" s="47"/>
      <c r="B167" s="176" t="s">
        <v>760</v>
      </c>
      <c r="C167" s="11" t="s">
        <v>243</v>
      </c>
      <c r="D167" s="11" t="s">
        <v>96</v>
      </c>
      <c r="E167" s="44" t="s">
        <v>198</v>
      </c>
      <c r="F167" s="11" t="s">
        <v>78</v>
      </c>
      <c r="G167" s="38">
        <v>3.51</v>
      </c>
      <c r="H167" s="38">
        <v>89.67</v>
      </c>
      <c r="I167" s="50">
        <f t="shared" si="38"/>
        <v>114.50859000000001</v>
      </c>
      <c r="J167" s="214">
        <f t="shared" si="36"/>
        <v>401.92515090000001</v>
      </c>
      <c r="T167" s="46"/>
      <c r="U167" s="46"/>
      <c r="V167" s="46"/>
      <c r="Z167" s="38">
        <v>99.63</v>
      </c>
      <c r="AB167" s="38">
        <f t="shared" si="37"/>
        <v>89.667000000000002</v>
      </c>
      <c r="AD167" s="38">
        <v>89.67</v>
      </c>
    </row>
    <row r="168" spans="1:30" ht="20.100000000000001" customHeight="1" outlineLevel="1">
      <c r="A168" s="47"/>
      <c r="B168" s="176" t="s">
        <v>761</v>
      </c>
      <c r="C168" s="11" t="s">
        <v>243</v>
      </c>
      <c r="D168" s="11" t="s">
        <v>96</v>
      </c>
      <c r="E168" s="44" t="s">
        <v>199</v>
      </c>
      <c r="F168" s="11" t="s">
        <v>78</v>
      </c>
      <c r="G168" s="38">
        <v>1.89</v>
      </c>
      <c r="H168" s="38">
        <v>89.67</v>
      </c>
      <c r="I168" s="50">
        <f t="shared" si="38"/>
        <v>114.50859000000001</v>
      </c>
      <c r="J168" s="214">
        <f t="shared" si="36"/>
        <v>216.42123510000002</v>
      </c>
      <c r="T168" s="46"/>
      <c r="U168" s="46"/>
      <c r="V168" s="46"/>
      <c r="Z168" s="38">
        <v>99.63</v>
      </c>
      <c r="AB168" s="38">
        <f t="shared" si="37"/>
        <v>89.667000000000002</v>
      </c>
      <c r="AD168" s="38">
        <v>89.67</v>
      </c>
    </row>
    <row r="169" spans="1:30" ht="38.25" outlineLevel="1">
      <c r="A169" s="47"/>
      <c r="B169" s="176" t="s">
        <v>762</v>
      </c>
      <c r="C169" s="11">
        <v>94275</v>
      </c>
      <c r="D169" s="11" t="s">
        <v>77</v>
      </c>
      <c r="E169" s="44" t="s">
        <v>698</v>
      </c>
      <c r="F169" s="11" t="s">
        <v>87</v>
      </c>
      <c r="G169" s="38">
        <v>15.3</v>
      </c>
      <c r="H169" s="38">
        <v>30.88</v>
      </c>
      <c r="I169" s="50">
        <f t="shared" si="38"/>
        <v>39.433759999999999</v>
      </c>
      <c r="J169" s="214">
        <f t="shared" si="36"/>
        <v>603.33652800000004</v>
      </c>
      <c r="T169" s="46"/>
      <c r="U169" s="46"/>
      <c r="V169" s="46"/>
      <c r="Z169" s="38">
        <v>34.31</v>
      </c>
      <c r="AB169" s="38">
        <f t="shared" si="37"/>
        <v>30.879000000000001</v>
      </c>
      <c r="AD169" s="38">
        <v>30.88</v>
      </c>
    </row>
    <row r="170" spans="1:30" s="46" customFormat="1" ht="20.100000000000001" customHeight="1" outlineLevel="1">
      <c r="A170" s="191"/>
      <c r="B170" s="176" t="s">
        <v>763</v>
      </c>
      <c r="C170" s="24">
        <v>19</v>
      </c>
      <c r="D170" s="24" t="s">
        <v>681</v>
      </c>
      <c r="E170" s="25" t="s">
        <v>699</v>
      </c>
      <c r="F170" s="24" t="s">
        <v>75</v>
      </c>
      <c r="G170" s="192">
        <v>21.96</v>
      </c>
      <c r="H170" s="38">
        <v>90.36</v>
      </c>
      <c r="I170" s="50">
        <f t="shared" si="38"/>
        <v>115.38972000000001</v>
      </c>
      <c r="J170" s="218">
        <f t="shared" si="36"/>
        <v>2533.9582512000002</v>
      </c>
      <c r="K170" s="1"/>
      <c r="L170" s="1"/>
      <c r="M170" s="1"/>
      <c r="N170" s="1"/>
      <c r="O170" s="1"/>
      <c r="P170" s="1"/>
      <c r="Q170" s="1"/>
      <c r="R170" s="1"/>
      <c r="S170" s="1"/>
      <c r="Z170" s="192">
        <v>100.4</v>
      </c>
      <c r="AB170" s="38">
        <f t="shared" si="37"/>
        <v>90.360000000000014</v>
      </c>
      <c r="AD170" s="38">
        <v>90.36</v>
      </c>
    </row>
    <row r="171" spans="1:30" ht="20.100000000000001" customHeight="1" outlineLevel="1">
      <c r="A171" s="47"/>
      <c r="B171" s="176" t="s">
        <v>764</v>
      </c>
      <c r="C171" s="11">
        <v>98504</v>
      </c>
      <c r="D171" s="11" t="s">
        <v>77</v>
      </c>
      <c r="E171" s="44" t="s">
        <v>194</v>
      </c>
      <c r="F171" s="11" t="s">
        <v>78</v>
      </c>
      <c r="G171" s="38">
        <v>331.98</v>
      </c>
      <c r="H171" s="38">
        <v>12.15</v>
      </c>
      <c r="I171" s="50">
        <f>H171*(1+$I$14)</f>
        <v>15.515550000000003</v>
      </c>
      <c r="J171" s="214">
        <f t="shared" si="36"/>
        <v>5150.8522890000013</v>
      </c>
      <c r="S171" s="46"/>
      <c r="T171" s="46"/>
      <c r="U171" s="46"/>
      <c r="V171" s="46"/>
      <c r="Z171" s="38">
        <v>13.5</v>
      </c>
      <c r="AB171" s="38">
        <f t="shared" si="37"/>
        <v>12.15</v>
      </c>
      <c r="AD171" s="38">
        <v>12.15</v>
      </c>
    </row>
    <row r="172" spans="1:30" ht="20.100000000000001" customHeight="1" outlineLevel="1">
      <c r="A172" s="47"/>
      <c r="B172" s="174"/>
      <c r="C172" s="48"/>
      <c r="D172" s="48"/>
      <c r="E172" s="48"/>
      <c r="F172" s="48"/>
      <c r="G172" s="48"/>
      <c r="H172" s="49" t="s">
        <v>162</v>
      </c>
      <c r="I172" s="13"/>
      <c r="J172" s="215">
        <f>SUM(J151:J171)</f>
        <v>115392.7090739</v>
      </c>
      <c r="T172" s="46"/>
      <c r="U172" s="46"/>
      <c r="V172" s="46"/>
      <c r="Z172" s="49" t="s">
        <v>162</v>
      </c>
      <c r="AB172" s="49" t="s">
        <v>162</v>
      </c>
      <c r="AD172" s="49" t="s">
        <v>162</v>
      </c>
    </row>
    <row r="173" spans="1:30" ht="20.100000000000001" customHeight="1">
      <c r="A173" s="47"/>
      <c r="B173" s="170"/>
      <c r="C173" s="47"/>
      <c r="D173" s="47"/>
      <c r="E173" s="19"/>
      <c r="F173" s="47"/>
      <c r="G173" s="195"/>
      <c r="H173" s="31"/>
      <c r="I173" s="6"/>
      <c r="J173" s="216"/>
      <c r="S173" s="46"/>
      <c r="T173" s="46"/>
      <c r="U173" s="46"/>
      <c r="V173" s="46"/>
      <c r="Z173" s="31"/>
      <c r="AB173" s="31"/>
      <c r="AD173" s="31"/>
    </row>
    <row r="174" spans="1:30" ht="20.100000000000001" customHeight="1">
      <c r="A174" s="47"/>
      <c r="B174" s="172">
        <v>10</v>
      </c>
      <c r="C174" s="151"/>
      <c r="D174" s="151"/>
      <c r="E174" s="153" t="s">
        <v>4</v>
      </c>
      <c r="F174" s="153"/>
      <c r="G174" s="154"/>
      <c r="H174" s="154"/>
      <c r="I174" s="153"/>
      <c r="J174" s="213">
        <f>J181</f>
        <v>80861.457426400011</v>
      </c>
      <c r="S174" s="46"/>
      <c r="T174" s="46"/>
      <c r="U174" s="46"/>
      <c r="V174" s="46"/>
      <c r="Z174" s="154"/>
      <c r="AB174" s="154"/>
      <c r="AD174" s="154"/>
    </row>
    <row r="175" spans="1:30" s="46" customFormat="1" ht="20.100000000000001" customHeight="1" outlineLevel="1">
      <c r="A175" s="191"/>
      <c r="B175" s="179" t="s">
        <v>105</v>
      </c>
      <c r="C175" s="24">
        <v>96135</v>
      </c>
      <c r="D175" s="24" t="s">
        <v>77</v>
      </c>
      <c r="E175" s="25" t="s">
        <v>352</v>
      </c>
      <c r="F175" s="24" t="s">
        <v>78</v>
      </c>
      <c r="G175" s="192">
        <v>1530.66</v>
      </c>
      <c r="H175" s="38">
        <v>18.88</v>
      </c>
      <c r="I175" s="50">
        <f t="shared" ref="I175:I179" si="39">H175*(1+$I$14)</f>
        <v>24.109760000000001</v>
      </c>
      <c r="J175" s="218">
        <f t="shared" ref="J175:J180" si="40">G175*I175</f>
        <v>36903.845241600007</v>
      </c>
      <c r="K175" s="1"/>
      <c r="L175" s="1"/>
      <c r="M175" s="1"/>
      <c r="N175" s="1"/>
      <c r="O175" s="1"/>
      <c r="P175" s="1"/>
      <c r="Q175" s="1"/>
      <c r="R175" s="1"/>
      <c r="Z175" s="192">
        <v>20.98</v>
      </c>
      <c r="AB175" s="38">
        <f t="shared" ref="AB175:AB180" si="41">Z175*0.9</f>
        <v>18.882000000000001</v>
      </c>
      <c r="AD175" s="38">
        <v>18.88</v>
      </c>
    </row>
    <row r="176" spans="1:30" ht="20.100000000000001" customHeight="1" outlineLevel="1">
      <c r="A176" s="47"/>
      <c r="B176" s="179" t="s">
        <v>106</v>
      </c>
      <c r="C176" s="11">
        <v>88489</v>
      </c>
      <c r="D176" s="11" t="s">
        <v>77</v>
      </c>
      <c r="E176" s="44" t="s">
        <v>240</v>
      </c>
      <c r="F176" s="11" t="s">
        <v>78</v>
      </c>
      <c r="G176" s="38">
        <v>2050.08</v>
      </c>
      <c r="H176" s="38">
        <v>10.63</v>
      </c>
      <c r="I176" s="50">
        <f t="shared" si="39"/>
        <v>13.574510000000002</v>
      </c>
      <c r="J176" s="214">
        <f t="shared" si="40"/>
        <v>27828.831460800004</v>
      </c>
      <c r="S176" s="46"/>
      <c r="T176" s="46"/>
      <c r="U176" s="46"/>
      <c r="V176" s="46"/>
      <c r="Z176" s="38">
        <v>11.81</v>
      </c>
      <c r="AB176" s="38">
        <f t="shared" si="41"/>
        <v>10.629000000000001</v>
      </c>
      <c r="AD176" s="38">
        <v>10.63</v>
      </c>
    </row>
    <row r="177" spans="1:30" ht="20.100000000000001" customHeight="1" outlineLevel="1">
      <c r="A177" s="47"/>
      <c r="B177" s="179" t="s">
        <v>765</v>
      </c>
      <c r="C177" s="11">
        <v>88486</v>
      </c>
      <c r="D177" s="11" t="s">
        <v>77</v>
      </c>
      <c r="E177" s="44" t="s">
        <v>281</v>
      </c>
      <c r="F177" s="11" t="s">
        <v>78</v>
      </c>
      <c r="G177" s="38">
        <v>704.15</v>
      </c>
      <c r="H177" s="38">
        <v>9.3699999999999992</v>
      </c>
      <c r="I177" s="50">
        <f t="shared" si="39"/>
        <v>11.965490000000001</v>
      </c>
      <c r="J177" s="214">
        <f t="shared" si="40"/>
        <v>8425.4997834999995</v>
      </c>
      <c r="S177" s="46"/>
      <c r="T177" s="46"/>
      <c r="U177" s="46"/>
      <c r="V177" s="46"/>
      <c r="Z177" s="38">
        <v>10.41</v>
      </c>
      <c r="AB177" s="38">
        <f t="shared" si="41"/>
        <v>9.3689999999999998</v>
      </c>
      <c r="AD177" s="38">
        <v>9.3699999999999992</v>
      </c>
    </row>
    <row r="178" spans="1:30" ht="20.100000000000001" customHeight="1" outlineLevel="1">
      <c r="A178" s="47"/>
      <c r="B178" s="179" t="s">
        <v>766</v>
      </c>
      <c r="C178" s="11" t="s">
        <v>149</v>
      </c>
      <c r="D178" s="11" t="s">
        <v>77</v>
      </c>
      <c r="E178" s="44" t="s">
        <v>7</v>
      </c>
      <c r="F178" s="11" t="s">
        <v>78</v>
      </c>
      <c r="G178" s="38">
        <v>78.12</v>
      </c>
      <c r="H178" s="38">
        <v>20.149999999999999</v>
      </c>
      <c r="I178" s="50">
        <f t="shared" si="39"/>
        <v>25.731550000000002</v>
      </c>
      <c r="J178" s="214">
        <f t="shared" si="40"/>
        <v>2010.1486860000002</v>
      </c>
      <c r="S178" s="46"/>
      <c r="T178" s="46"/>
      <c r="U178" s="46"/>
      <c r="V178" s="46"/>
      <c r="Z178" s="38">
        <v>22.39</v>
      </c>
      <c r="AB178" s="38">
        <f t="shared" si="41"/>
        <v>20.151</v>
      </c>
      <c r="AD178" s="38">
        <v>20.149999999999999</v>
      </c>
    </row>
    <row r="179" spans="1:30" ht="20.100000000000001" customHeight="1" outlineLevel="1">
      <c r="A179" s="47"/>
      <c r="B179" s="179" t="s">
        <v>767</v>
      </c>
      <c r="C179" s="11" t="s">
        <v>200</v>
      </c>
      <c r="D179" s="11" t="s">
        <v>77</v>
      </c>
      <c r="E179" s="44" t="s">
        <v>201</v>
      </c>
      <c r="F179" s="11" t="s">
        <v>78</v>
      </c>
      <c r="G179" s="38">
        <v>10.36</v>
      </c>
      <c r="H179" s="38">
        <v>20.52</v>
      </c>
      <c r="I179" s="50">
        <f t="shared" si="39"/>
        <v>26.204040000000003</v>
      </c>
      <c r="J179" s="214">
        <f t="shared" si="40"/>
        <v>271.47385439999999</v>
      </c>
      <c r="S179" s="46"/>
      <c r="T179" s="46"/>
      <c r="U179" s="46"/>
      <c r="V179" s="46"/>
      <c r="Z179" s="38">
        <v>22.8</v>
      </c>
      <c r="AB179" s="38">
        <f t="shared" si="41"/>
        <v>20.52</v>
      </c>
      <c r="AD179" s="38">
        <v>20.52</v>
      </c>
    </row>
    <row r="180" spans="1:30" ht="20.100000000000001" customHeight="1" outlineLevel="1">
      <c r="A180" s="47"/>
      <c r="B180" s="179" t="s">
        <v>768</v>
      </c>
      <c r="C180" s="11">
        <v>79460</v>
      </c>
      <c r="D180" s="11" t="s">
        <v>77</v>
      </c>
      <c r="E180" s="44" t="s">
        <v>354</v>
      </c>
      <c r="F180" s="11" t="s">
        <v>78</v>
      </c>
      <c r="G180" s="38">
        <v>109.17</v>
      </c>
      <c r="H180" s="38">
        <v>38.89</v>
      </c>
      <c r="I180" s="50">
        <f>H180*(1+$I$14)</f>
        <v>49.662530000000004</v>
      </c>
      <c r="J180" s="214">
        <f t="shared" si="40"/>
        <v>5421.6584001000001</v>
      </c>
      <c r="S180" s="46"/>
      <c r="T180" s="46"/>
      <c r="U180" s="46"/>
      <c r="V180" s="46"/>
      <c r="Z180" s="38">
        <v>43.21</v>
      </c>
      <c r="AB180" s="38">
        <f t="shared" si="41"/>
        <v>38.889000000000003</v>
      </c>
      <c r="AD180" s="38">
        <v>38.89</v>
      </c>
    </row>
    <row r="181" spans="1:30" ht="20.100000000000001" customHeight="1" outlineLevel="1">
      <c r="A181" s="47"/>
      <c r="B181" s="174"/>
      <c r="C181" s="48"/>
      <c r="D181" s="48"/>
      <c r="E181" s="48"/>
      <c r="F181" s="48"/>
      <c r="G181" s="48"/>
      <c r="H181" s="49" t="s">
        <v>162</v>
      </c>
      <c r="I181" s="13"/>
      <c r="J181" s="215">
        <f>J175+J176+J177+J178+J179+J180</f>
        <v>80861.457426400011</v>
      </c>
      <c r="S181" s="46"/>
      <c r="T181" s="46"/>
      <c r="U181" s="46"/>
      <c r="V181" s="46"/>
      <c r="Z181" s="49" t="s">
        <v>162</v>
      </c>
      <c r="AB181" s="49" t="s">
        <v>162</v>
      </c>
      <c r="AD181" s="49" t="s">
        <v>726</v>
      </c>
    </row>
    <row r="182" spans="1:30" s="46" customFormat="1" ht="20.100000000000001" customHeight="1">
      <c r="A182" s="47"/>
      <c r="B182" s="170"/>
      <c r="C182" s="47"/>
      <c r="D182" s="47"/>
      <c r="E182" s="19"/>
      <c r="F182" s="47"/>
      <c r="G182" s="195"/>
      <c r="H182" s="31"/>
      <c r="I182" s="6"/>
      <c r="J182" s="216"/>
      <c r="K182" s="1"/>
      <c r="L182" s="1"/>
      <c r="M182" s="1"/>
      <c r="N182" s="1"/>
      <c r="O182" s="1"/>
      <c r="P182" s="1"/>
      <c r="Q182" s="1"/>
      <c r="R182" s="1"/>
      <c r="Z182" s="31"/>
      <c r="AB182" s="31"/>
      <c r="AD182" s="31"/>
    </row>
    <row r="183" spans="1:30" ht="20.100000000000001" customHeight="1">
      <c r="A183" s="47"/>
      <c r="B183" s="172">
        <v>11</v>
      </c>
      <c r="C183" s="151"/>
      <c r="D183" s="151"/>
      <c r="E183" s="153" t="s">
        <v>40</v>
      </c>
      <c r="F183" s="153"/>
      <c r="G183" s="154"/>
      <c r="H183" s="154"/>
      <c r="I183" s="153"/>
      <c r="J183" s="213">
        <f>J241</f>
        <v>26261.792708099994</v>
      </c>
      <c r="S183" s="46"/>
      <c r="T183" s="46"/>
      <c r="U183" s="46"/>
      <c r="V183" s="46"/>
      <c r="Z183" s="154"/>
      <c r="AB183" s="154"/>
      <c r="AD183" s="154"/>
    </row>
    <row r="184" spans="1:30" s="46" customFormat="1" ht="20.100000000000001" customHeight="1" outlineLevel="1">
      <c r="A184" s="47"/>
      <c r="B184" s="177" t="s">
        <v>1</v>
      </c>
      <c r="C184" s="143"/>
      <c r="D184" s="143"/>
      <c r="E184" s="144" t="s">
        <v>14</v>
      </c>
      <c r="F184" s="142"/>
      <c r="G184" s="145"/>
      <c r="H184" s="140"/>
      <c r="I184" s="141"/>
      <c r="J184" s="217"/>
      <c r="K184" s="1"/>
      <c r="L184" s="1"/>
      <c r="M184" s="1"/>
      <c r="N184" s="1"/>
      <c r="O184" s="1"/>
      <c r="P184" s="1"/>
      <c r="Q184" s="1"/>
      <c r="R184" s="1"/>
      <c r="Z184" s="140"/>
      <c r="AB184" s="140"/>
      <c r="AD184" s="140"/>
    </row>
    <row r="185" spans="1:30" s="46" customFormat="1" ht="20.100000000000001" customHeight="1" outlineLevel="1">
      <c r="A185" s="47"/>
      <c r="B185" s="178" t="s">
        <v>769</v>
      </c>
      <c r="C185" s="21">
        <v>89401</v>
      </c>
      <c r="D185" s="21" t="s">
        <v>77</v>
      </c>
      <c r="E185" s="16" t="s">
        <v>386</v>
      </c>
      <c r="F185" s="45" t="s">
        <v>87</v>
      </c>
      <c r="G185" s="38">
        <v>24.14</v>
      </c>
      <c r="H185" s="38">
        <v>4.99</v>
      </c>
      <c r="I185" s="50">
        <f t="shared" ref="I185:I230" si="42">H185*(1+$I$14)</f>
        <v>6.3722300000000009</v>
      </c>
      <c r="J185" s="214">
        <f t="shared" ref="J185:J240" si="43">G185*I185</f>
        <v>153.82563220000003</v>
      </c>
      <c r="K185" s="1"/>
      <c r="L185" s="1"/>
      <c r="M185" s="1"/>
      <c r="N185" s="1"/>
      <c r="O185" s="1"/>
      <c r="P185" s="1"/>
      <c r="Q185" s="1"/>
      <c r="R185" s="1"/>
      <c r="Z185" s="38">
        <v>5.54</v>
      </c>
      <c r="AB185" s="38">
        <f t="shared" ref="AB185:AB240" si="44">Z185*0.9</f>
        <v>4.9859999999999998</v>
      </c>
      <c r="AD185" s="38">
        <v>4.99</v>
      </c>
    </row>
    <row r="186" spans="1:30" s="46" customFormat="1" ht="20.100000000000001" customHeight="1" outlineLevel="1">
      <c r="A186" s="47"/>
      <c r="B186" s="178" t="s">
        <v>770</v>
      </c>
      <c r="C186" s="21">
        <v>89446</v>
      </c>
      <c r="D186" s="21" t="s">
        <v>77</v>
      </c>
      <c r="E186" s="16" t="s">
        <v>387</v>
      </c>
      <c r="F186" s="45" t="s">
        <v>87</v>
      </c>
      <c r="G186" s="38">
        <v>164.46</v>
      </c>
      <c r="H186" s="38">
        <v>3.07</v>
      </c>
      <c r="I186" s="50">
        <f t="shared" si="42"/>
        <v>3.9203900000000003</v>
      </c>
      <c r="J186" s="214">
        <f t="shared" si="43"/>
        <v>644.7473394000001</v>
      </c>
      <c r="K186" s="1"/>
      <c r="L186" s="1"/>
      <c r="M186" s="1"/>
      <c r="N186" s="1"/>
      <c r="O186" s="1"/>
      <c r="P186" s="1"/>
      <c r="Q186" s="1"/>
      <c r="R186" s="1"/>
      <c r="Z186" s="38">
        <v>3.41</v>
      </c>
      <c r="AB186" s="38">
        <f t="shared" si="44"/>
        <v>3.0690000000000004</v>
      </c>
      <c r="AD186" s="38">
        <v>3.07</v>
      </c>
    </row>
    <row r="187" spans="1:30" s="46" customFormat="1" ht="20.100000000000001" customHeight="1" outlineLevel="1">
      <c r="A187" s="47"/>
      <c r="B187" s="178" t="s">
        <v>771</v>
      </c>
      <c r="C187" s="21">
        <v>89447</v>
      </c>
      <c r="D187" s="45" t="s">
        <v>77</v>
      </c>
      <c r="E187" s="16" t="s">
        <v>586</v>
      </c>
      <c r="F187" s="45" t="s">
        <v>87</v>
      </c>
      <c r="G187" s="38">
        <v>2.71</v>
      </c>
      <c r="H187" s="38">
        <v>3.7</v>
      </c>
      <c r="I187" s="50">
        <f t="shared" si="42"/>
        <v>4.7249000000000008</v>
      </c>
      <c r="J187" s="214">
        <f t="shared" si="43"/>
        <v>12.804479000000002</v>
      </c>
      <c r="K187" s="1"/>
      <c r="L187" s="1"/>
      <c r="M187" s="1"/>
      <c r="N187" s="1"/>
      <c r="O187" s="1"/>
      <c r="P187" s="1"/>
      <c r="Q187" s="1"/>
      <c r="R187" s="1"/>
      <c r="Z187" s="38">
        <v>4.1100000000000003</v>
      </c>
      <c r="AB187" s="38">
        <f t="shared" si="44"/>
        <v>3.6990000000000003</v>
      </c>
      <c r="AD187" s="38">
        <v>3.7</v>
      </c>
    </row>
    <row r="188" spans="1:30" s="46" customFormat="1" ht="20.100000000000001" customHeight="1" outlineLevel="1">
      <c r="A188" s="47"/>
      <c r="B188" s="178" t="s">
        <v>772</v>
      </c>
      <c r="C188" s="21">
        <v>89449</v>
      </c>
      <c r="D188" s="21" t="s">
        <v>77</v>
      </c>
      <c r="E188" s="16" t="s">
        <v>388</v>
      </c>
      <c r="F188" s="45" t="s">
        <v>87</v>
      </c>
      <c r="G188" s="38">
        <v>64.930000000000007</v>
      </c>
      <c r="H188" s="38">
        <v>10.63</v>
      </c>
      <c r="I188" s="50">
        <f t="shared" si="42"/>
        <v>13.574510000000002</v>
      </c>
      <c r="J188" s="214">
        <f t="shared" si="43"/>
        <v>881.39293430000021</v>
      </c>
      <c r="K188" s="1"/>
      <c r="L188" s="1"/>
      <c r="M188" s="1"/>
      <c r="N188" s="1"/>
      <c r="O188" s="1"/>
      <c r="P188" s="1"/>
      <c r="Q188" s="1"/>
      <c r="R188" s="1"/>
      <c r="Z188" s="38">
        <v>11.81</v>
      </c>
      <c r="AB188" s="38">
        <f t="shared" si="44"/>
        <v>10.629000000000001</v>
      </c>
      <c r="AD188" s="38">
        <v>10.63</v>
      </c>
    </row>
    <row r="189" spans="1:30" s="46" customFormat="1" ht="20.100000000000001" customHeight="1" outlineLevel="1">
      <c r="A189" s="47"/>
      <c r="B189" s="178" t="s">
        <v>773</v>
      </c>
      <c r="C189" s="21">
        <v>89450</v>
      </c>
      <c r="D189" s="45" t="s">
        <v>77</v>
      </c>
      <c r="E189" s="16" t="s">
        <v>389</v>
      </c>
      <c r="F189" s="45" t="s">
        <v>87</v>
      </c>
      <c r="G189" s="38">
        <v>19.39</v>
      </c>
      <c r="H189" s="38">
        <v>17.5</v>
      </c>
      <c r="I189" s="50">
        <f t="shared" si="42"/>
        <v>22.347500000000004</v>
      </c>
      <c r="J189" s="214">
        <f t="shared" si="43"/>
        <v>433.31802500000009</v>
      </c>
      <c r="K189" s="1"/>
      <c r="L189" s="1"/>
      <c r="M189" s="1"/>
      <c r="N189" s="1"/>
      <c r="O189" s="1"/>
      <c r="P189" s="1"/>
      <c r="Q189" s="1"/>
      <c r="R189" s="1"/>
      <c r="Z189" s="38">
        <v>19.440000000000001</v>
      </c>
      <c r="AB189" s="38">
        <f t="shared" si="44"/>
        <v>17.496000000000002</v>
      </c>
      <c r="AD189" s="38">
        <v>17.5</v>
      </c>
    </row>
    <row r="190" spans="1:30" s="46" customFormat="1" ht="20.100000000000001" customHeight="1" outlineLevel="1">
      <c r="A190" s="47"/>
      <c r="B190" s="178" t="s">
        <v>774</v>
      </c>
      <c r="C190" s="21">
        <v>89451</v>
      </c>
      <c r="D190" s="45" t="s">
        <v>77</v>
      </c>
      <c r="E190" s="16" t="s">
        <v>390</v>
      </c>
      <c r="F190" s="45" t="s">
        <v>87</v>
      </c>
      <c r="G190" s="38">
        <v>179.81</v>
      </c>
      <c r="H190" s="38">
        <v>28.86</v>
      </c>
      <c r="I190" s="50">
        <f t="shared" si="42"/>
        <v>36.854220000000005</v>
      </c>
      <c r="J190" s="214">
        <f t="shared" si="43"/>
        <v>6626.7572982000011</v>
      </c>
      <c r="K190" s="1"/>
      <c r="L190" s="1"/>
      <c r="M190" s="1"/>
      <c r="N190" s="1"/>
      <c r="O190" s="1"/>
      <c r="P190" s="1"/>
      <c r="Q190" s="1"/>
      <c r="R190" s="1"/>
      <c r="Z190" s="38">
        <v>32.07</v>
      </c>
      <c r="AB190" s="38">
        <f t="shared" si="44"/>
        <v>28.863</v>
      </c>
      <c r="AD190" s="38">
        <v>28.86</v>
      </c>
    </row>
    <row r="191" spans="1:30" s="46" customFormat="1" ht="30" customHeight="1" outlineLevel="1">
      <c r="A191" s="47"/>
      <c r="B191" s="178" t="s">
        <v>775</v>
      </c>
      <c r="C191" s="45">
        <v>72794</v>
      </c>
      <c r="D191" s="45" t="s">
        <v>77</v>
      </c>
      <c r="E191" s="16" t="s">
        <v>460</v>
      </c>
      <c r="F191" s="45" t="s">
        <v>72</v>
      </c>
      <c r="G191" s="38">
        <v>8</v>
      </c>
      <c r="H191" s="38">
        <v>130.47999999999999</v>
      </c>
      <c r="I191" s="50">
        <f t="shared" si="42"/>
        <v>166.62296000000001</v>
      </c>
      <c r="J191" s="214">
        <f t="shared" si="43"/>
        <v>1332.98368</v>
      </c>
      <c r="K191" s="1"/>
      <c r="L191" s="1"/>
      <c r="M191" s="1"/>
      <c r="N191" s="1"/>
      <c r="O191" s="1"/>
      <c r="P191" s="1"/>
      <c r="Q191" s="1"/>
      <c r="R191" s="1"/>
      <c r="Z191" s="38">
        <v>144.97999999999999</v>
      </c>
      <c r="AB191" s="38">
        <f t="shared" si="44"/>
        <v>130.482</v>
      </c>
      <c r="AD191" s="38">
        <v>130.47999999999999</v>
      </c>
    </row>
    <row r="192" spans="1:30" s="46" customFormat="1" ht="30" customHeight="1" outlineLevel="1">
      <c r="A192" s="47"/>
      <c r="B192" s="178" t="s">
        <v>776</v>
      </c>
      <c r="C192" s="21">
        <v>94703</v>
      </c>
      <c r="D192" s="45" t="s">
        <v>77</v>
      </c>
      <c r="E192" s="16" t="s">
        <v>356</v>
      </c>
      <c r="F192" s="45" t="s">
        <v>72</v>
      </c>
      <c r="G192" s="38">
        <v>2</v>
      </c>
      <c r="H192" s="38">
        <v>12.67</v>
      </c>
      <c r="I192" s="50">
        <f t="shared" si="42"/>
        <v>16.179590000000001</v>
      </c>
      <c r="J192" s="214">
        <f t="shared" si="43"/>
        <v>32.359180000000002</v>
      </c>
      <c r="K192" s="1"/>
      <c r="L192" s="1"/>
      <c r="M192" s="1"/>
      <c r="N192" s="1"/>
      <c r="O192" s="1"/>
      <c r="P192" s="1"/>
      <c r="Q192" s="1"/>
      <c r="R192" s="1"/>
      <c r="Z192" s="38">
        <v>14.08</v>
      </c>
      <c r="AB192" s="38">
        <f t="shared" si="44"/>
        <v>12.672000000000001</v>
      </c>
      <c r="AD192" s="38">
        <v>12.67</v>
      </c>
    </row>
    <row r="193" spans="1:30" s="46" customFormat="1" ht="30" customHeight="1" outlineLevel="1">
      <c r="A193" s="47"/>
      <c r="B193" s="178" t="s">
        <v>777</v>
      </c>
      <c r="C193" s="21">
        <v>89538</v>
      </c>
      <c r="D193" s="45" t="s">
        <v>77</v>
      </c>
      <c r="E193" s="16" t="s">
        <v>357</v>
      </c>
      <c r="F193" s="45" t="s">
        <v>72</v>
      </c>
      <c r="G193" s="38">
        <v>2</v>
      </c>
      <c r="H193" s="38">
        <v>2.4700000000000002</v>
      </c>
      <c r="I193" s="50">
        <f t="shared" si="42"/>
        <v>3.1541900000000007</v>
      </c>
      <c r="J193" s="214">
        <f t="shared" si="43"/>
        <v>6.3083800000000014</v>
      </c>
      <c r="K193" s="1"/>
      <c r="L193" s="1"/>
      <c r="M193" s="1"/>
      <c r="N193" s="1"/>
      <c r="O193" s="1"/>
      <c r="P193" s="1"/>
      <c r="Q193" s="1"/>
      <c r="R193" s="1"/>
      <c r="Z193" s="38">
        <v>2.75</v>
      </c>
      <c r="AB193" s="38">
        <f t="shared" si="44"/>
        <v>2.4750000000000001</v>
      </c>
      <c r="AD193" s="38">
        <v>2.4700000000000002</v>
      </c>
    </row>
    <row r="194" spans="1:30" s="46" customFormat="1" ht="30" customHeight="1" outlineLevel="1">
      <c r="A194" s="47"/>
      <c r="B194" s="178" t="s">
        <v>778</v>
      </c>
      <c r="C194" s="21">
        <v>89538</v>
      </c>
      <c r="D194" s="45" t="s">
        <v>77</v>
      </c>
      <c r="E194" s="16" t="s">
        <v>358</v>
      </c>
      <c r="F194" s="45" t="s">
        <v>72</v>
      </c>
      <c r="G194" s="38">
        <v>62</v>
      </c>
      <c r="H194" s="38">
        <v>2.4700000000000002</v>
      </c>
      <c r="I194" s="50">
        <f t="shared" si="42"/>
        <v>3.1541900000000007</v>
      </c>
      <c r="J194" s="214">
        <f t="shared" si="43"/>
        <v>195.55978000000005</v>
      </c>
      <c r="K194" s="1"/>
      <c r="L194" s="1"/>
      <c r="M194" s="1"/>
      <c r="N194" s="1"/>
      <c r="O194" s="1"/>
      <c r="P194" s="1"/>
      <c r="Q194" s="1"/>
      <c r="R194" s="1"/>
      <c r="Z194" s="38">
        <v>2.75</v>
      </c>
      <c r="AB194" s="38">
        <f t="shared" si="44"/>
        <v>2.4750000000000001</v>
      </c>
      <c r="AD194" s="38">
        <v>2.4700000000000002</v>
      </c>
    </row>
    <row r="195" spans="1:30" s="46" customFormat="1" ht="30" customHeight="1" outlineLevel="1">
      <c r="A195" s="47"/>
      <c r="B195" s="178" t="s">
        <v>779</v>
      </c>
      <c r="C195" s="21">
        <v>89553</v>
      </c>
      <c r="D195" s="45" t="s">
        <v>77</v>
      </c>
      <c r="E195" s="16" t="s">
        <v>588</v>
      </c>
      <c r="F195" s="45" t="s">
        <v>72</v>
      </c>
      <c r="G195" s="38">
        <v>2</v>
      </c>
      <c r="H195" s="38">
        <v>3.6</v>
      </c>
      <c r="I195" s="50">
        <f t="shared" si="42"/>
        <v>4.5972000000000008</v>
      </c>
      <c r="J195" s="214">
        <f t="shared" si="43"/>
        <v>9.1944000000000017</v>
      </c>
      <c r="K195" s="1"/>
      <c r="L195" s="1"/>
      <c r="M195" s="1"/>
      <c r="N195" s="1"/>
      <c r="O195" s="1"/>
      <c r="P195" s="1"/>
      <c r="Q195" s="1"/>
      <c r="R195" s="1"/>
      <c r="Z195" s="38">
        <v>4</v>
      </c>
      <c r="AB195" s="38">
        <f t="shared" si="44"/>
        <v>3.6</v>
      </c>
      <c r="AD195" s="38">
        <v>3.6</v>
      </c>
    </row>
    <row r="196" spans="1:30" s="46" customFormat="1" ht="30" customHeight="1" outlineLevel="1">
      <c r="A196" s="47"/>
      <c r="B196" s="178" t="s">
        <v>780</v>
      </c>
      <c r="C196" s="21">
        <v>89596</v>
      </c>
      <c r="D196" s="45" t="s">
        <v>77</v>
      </c>
      <c r="E196" s="16" t="s">
        <v>359</v>
      </c>
      <c r="F196" s="45" t="s">
        <v>72</v>
      </c>
      <c r="G196" s="38">
        <v>21</v>
      </c>
      <c r="H196" s="38">
        <v>6.94</v>
      </c>
      <c r="I196" s="50">
        <f t="shared" si="42"/>
        <v>8.8623800000000017</v>
      </c>
      <c r="J196" s="214">
        <f t="shared" si="43"/>
        <v>186.10998000000004</v>
      </c>
      <c r="K196" s="1"/>
      <c r="L196" s="1"/>
      <c r="M196" s="1"/>
      <c r="N196" s="1"/>
      <c r="O196" s="1"/>
      <c r="P196" s="1"/>
      <c r="Q196" s="1"/>
      <c r="R196" s="1"/>
      <c r="Z196" s="38">
        <v>7.71</v>
      </c>
      <c r="AB196" s="38">
        <f t="shared" si="44"/>
        <v>6.9390000000000001</v>
      </c>
      <c r="AD196" s="38">
        <v>6.94</v>
      </c>
    </row>
    <row r="197" spans="1:30" s="46" customFormat="1" ht="30" customHeight="1" outlineLevel="1">
      <c r="A197" s="47"/>
      <c r="B197" s="178" t="s">
        <v>781</v>
      </c>
      <c r="C197" s="21">
        <v>89610</v>
      </c>
      <c r="D197" s="45" t="s">
        <v>77</v>
      </c>
      <c r="E197" s="16" t="s">
        <v>360</v>
      </c>
      <c r="F197" s="45" t="s">
        <v>72</v>
      </c>
      <c r="G197" s="38">
        <v>8</v>
      </c>
      <c r="H197" s="38">
        <v>12.99</v>
      </c>
      <c r="I197" s="50">
        <f t="shared" si="42"/>
        <v>16.588230000000003</v>
      </c>
      <c r="J197" s="214">
        <f t="shared" si="43"/>
        <v>132.70584000000002</v>
      </c>
      <c r="K197" s="1"/>
      <c r="L197" s="1"/>
      <c r="M197" s="1"/>
      <c r="N197" s="1"/>
      <c r="O197" s="1"/>
      <c r="P197" s="1"/>
      <c r="Q197" s="1"/>
      <c r="R197" s="1"/>
      <c r="Z197" s="38">
        <v>14.44</v>
      </c>
      <c r="AB197" s="38">
        <f t="shared" si="44"/>
        <v>12.996</v>
      </c>
      <c r="AD197" s="38">
        <v>12.99</v>
      </c>
    </row>
    <row r="198" spans="1:30" s="46" customFormat="1" ht="30" customHeight="1" outlineLevel="1">
      <c r="A198" s="47"/>
      <c r="B198" s="178" t="s">
        <v>782</v>
      </c>
      <c r="C198" s="21">
        <v>89613</v>
      </c>
      <c r="D198" s="45" t="s">
        <v>77</v>
      </c>
      <c r="E198" s="16" t="s">
        <v>361</v>
      </c>
      <c r="F198" s="45" t="s">
        <v>72</v>
      </c>
      <c r="G198" s="38">
        <v>12</v>
      </c>
      <c r="H198" s="38">
        <v>18.920000000000002</v>
      </c>
      <c r="I198" s="50">
        <f t="shared" si="42"/>
        <v>24.160840000000004</v>
      </c>
      <c r="J198" s="214">
        <f t="shared" si="43"/>
        <v>289.93008000000003</v>
      </c>
      <c r="K198" s="1"/>
      <c r="L198" s="1"/>
      <c r="M198" s="1"/>
      <c r="N198" s="1"/>
      <c r="O198" s="1"/>
      <c r="P198" s="1"/>
      <c r="Q198" s="1"/>
      <c r="R198" s="1"/>
      <c r="Z198" s="38">
        <v>21.02</v>
      </c>
      <c r="AB198" s="38">
        <f t="shared" si="44"/>
        <v>18.917999999999999</v>
      </c>
      <c r="AD198" s="38">
        <v>18.920000000000002</v>
      </c>
    </row>
    <row r="199" spans="1:30" s="46" customFormat="1" ht="20.100000000000001" customHeight="1" outlineLevel="1">
      <c r="A199" s="47"/>
      <c r="B199" s="178" t="s">
        <v>783</v>
      </c>
      <c r="C199" s="21" t="s">
        <v>538</v>
      </c>
      <c r="D199" s="45" t="s">
        <v>96</v>
      </c>
      <c r="E199" s="16" t="s">
        <v>362</v>
      </c>
      <c r="F199" s="45" t="s">
        <v>72</v>
      </c>
      <c r="G199" s="38">
        <v>16</v>
      </c>
      <c r="H199" s="38">
        <v>12.43</v>
      </c>
      <c r="I199" s="50">
        <f t="shared" si="42"/>
        <v>15.87311</v>
      </c>
      <c r="J199" s="214">
        <f t="shared" si="43"/>
        <v>253.96976000000001</v>
      </c>
      <c r="K199" s="1"/>
      <c r="L199" s="1"/>
      <c r="M199" s="1"/>
      <c r="N199" s="1"/>
      <c r="O199" s="1"/>
      <c r="P199" s="1"/>
      <c r="Q199" s="1"/>
      <c r="R199" s="1"/>
      <c r="Z199" s="38">
        <v>13.81</v>
      </c>
      <c r="AB199" s="38">
        <f t="shared" si="44"/>
        <v>12.429</v>
      </c>
      <c r="AD199" s="38">
        <v>12.43</v>
      </c>
    </row>
    <row r="200" spans="1:30" s="46" customFormat="1" ht="20.100000000000001" customHeight="1" outlineLevel="1">
      <c r="A200" s="47"/>
      <c r="B200" s="178" t="s">
        <v>784</v>
      </c>
      <c r="C200" s="21" t="s">
        <v>540</v>
      </c>
      <c r="D200" s="45" t="s">
        <v>96</v>
      </c>
      <c r="E200" s="16" t="s">
        <v>363</v>
      </c>
      <c r="F200" s="45" t="s">
        <v>72</v>
      </c>
      <c r="G200" s="38">
        <v>6</v>
      </c>
      <c r="H200" s="38">
        <v>27.42</v>
      </c>
      <c r="I200" s="50">
        <f t="shared" si="42"/>
        <v>35.015340000000009</v>
      </c>
      <c r="J200" s="214">
        <f t="shared" si="43"/>
        <v>210.09204000000005</v>
      </c>
      <c r="K200" s="1"/>
      <c r="L200" s="1"/>
      <c r="M200" s="1"/>
      <c r="N200" s="1"/>
      <c r="O200" s="1"/>
      <c r="P200" s="1"/>
      <c r="Q200" s="1"/>
      <c r="R200" s="1"/>
      <c r="Z200" s="38">
        <v>30.47</v>
      </c>
      <c r="AB200" s="38">
        <f t="shared" si="44"/>
        <v>27.422999999999998</v>
      </c>
      <c r="AD200" s="38">
        <v>27.42</v>
      </c>
    </row>
    <row r="201" spans="1:30" s="46" customFormat="1" ht="20.100000000000001" customHeight="1" outlineLevel="1">
      <c r="A201" s="47"/>
      <c r="B201" s="178" t="s">
        <v>785</v>
      </c>
      <c r="C201" s="21" t="s">
        <v>536</v>
      </c>
      <c r="D201" s="45" t="s">
        <v>96</v>
      </c>
      <c r="E201" s="16" t="s">
        <v>364</v>
      </c>
      <c r="F201" s="45" t="s">
        <v>72</v>
      </c>
      <c r="G201" s="38">
        <v>24</v>
      </c>
      <c r="H201" s="38">
        <v>8.42</v>
      </c>
      <c r="I201" s="50">
        <f t="shared" si="42"/>
        <v>10.75234</v>
      </c>
      <c r="J201" s="214">
        <f t="shared" si="43"/>
        <v>258.05615999999998</v>
      </c>
      <c r="K201" s="1"/>
      <c r="L201" s="1"/>
      <c r="M201" s="1"/>
      <c r="N201" s="1"/>
      <c r="O201" s="1"/>
      <c r="P201" s="1"/>
      <c r="Q201" s="1"/>
      <c r="R201" s="1"/>
      <c r="Z201" s="38">
        <v>9.36</v>
      </c>
      <c r="AB201" s="38">
        <f t="shared" si="44"/>
        <v>8.4239999999999995</v>
      </c>
      <c r="AD201" s="38">
        <v>8.42</v>
      </c>
    </row>
    <row r="202" spans="1:30" s="46" customFormat="1" ht="20.100000000000001" customHeight="1" outlineLevel="1">
      <c r="A202" s="47"/>
      <c r="B202" s="178" t="s">
        <v>786</v>
      </c>
      <c r="C202" s="21" t="s">
        <v>537</v>
      </c>
      <c r="D202" s="45" t="s">
        <v>96</v>
      </c>
      <c r="E202" s="16" t="s">
        <v>365</v>
      </c>
      <c r="F202" s="45" t="s">
        <v>72</v>
      </c>
      <c r="G202" s="38">
        <v>7</v>
      </c>
      <c r="H202" s="38">
        <v>12.82</v>
      </c>
      <c r="I202" s="50">
        <f t="shared" si="42"/>
        <v>16.37114</v>
      </c>
      <c r="J202" s="214">
        <f t="shared" si="43"/>
        <v>114.59798000000001</v>
      </c>
      <c r="K202" s="1"/>
      <c r="L202" s="1"/>
      <c r="M202" s="1"/>
      <c r="N202" s="1"/>
      <c r="O202" s="1"/>
      <c r="P202" s="1"/>
      <c r="Q202" s="1"/>
      <c r="R202" s="1"/>
      <c r="Z202" s="38">
        <v>14.24</v>
      </c>
      <c r="AB202" s="38">
        <f t="shared" si="44"/>
        <v>12.816000000000001</v>
      </c>
      <c r="AD202" s="38">
        <v>12.82</v>
      </c>
    </row>
    <row r="203" spans="1:30" s="46" customFormat="1" ht="20.100000000000001" customHeight="1" outlineLevel="1">
      <c r="A203" s="47"/>
      <c r="B203" s="178" t="s">
        <v>787</v>
      </c>
      <c r="C203" s="21" t="s">
        <v>537</v>
      </c>
      <c r="D203" s="45" t="s">
        <v>96</v>
      </c>
      <c r="E203" s="16" t="s">
        <v>584</v>
      </c>
      <c r="F203" s="45" t="s">
        <v>72</v>
      </c>
      <c r="G203" s="38">
        <v>1</v>
      </c>
      <c r="H203" s="38">
        <v>12.82</v>
      </c>
      <c r="I203" s="50">
        <f t="shared" si="42"/>
        <v>16.37114</v>
      </c>
      <c r="J203" s="214">
        <f t="shared" si="43"/>
        <v>16.37114</v>
      </c>
      <c r="K203" s="1"/>
      <c r="L203" s="1"/>
      <c r="M203" s="1"/>
      <c r="N203" s="1"/>
      <c r="O203" s="1"/>
      <c r="P203" s="1"/>
      <c r="Q203" s="1"/>
      <c r="R203" s="1"/>
      <c r="Z203" s="38">
        <v>14.24</v>
      </c>
      <c r="AB203" s="38">
        <f t="shared" si="44"/>
        <v>12.816000000000001</v>
      </c>
      <c r="AD203" s="38">
        <v>12.82</v>
      </c>
    </row>
    <row r="204" spans="1:30" s="46" customFormat="1" ht="20.100000000000001" customHeight="1" outlineLevel="1">
      <c r="A204" s="47"/>
      <c r="B204" s="178" t="s">
        <v>788</v>
      </c>
      <c r="C204" s="21" t="s">
        <v>539</v>
      </c>
      <c r="D204" s="45" t="s">
        <v>96</v>
      </c>
      <c r="E204" s="16" t="s">
        <v>366</v>
      </c>
      <c r="F204" s="45" t="s">
        <v>72</v>
      </c>
      <c r="G204" s="38">
        <v>8</v>
      </c>
      <c r="H204" s="38">
        <v>23.08</v>
      </c>
      <c r="I204" s="50">
        <f t="shared" si="42"/>
        <v>29.47316</v>
      </c>
      <c r="J204" s="214">
        <f t="shared" si="43"/>
        <v>235.78528</v>
      </c>
      <c r="K204" s="1"/>
      <c r="L204" s="1"/>
      <c r="M204" s="1"/>
      <c r="N204" s="1"/>
      <c r="O204" s="1"/>
      <c r="P204" s="1"/>
      <c r="Q204" s="1"/>
      <c r="R204" s="1"/>
      <c r="Z204" s="38">
        <v>25.64</v>
      </c>
      <c r="AB204" s="38">
        <f t="shared" si="44"/>
        <v>23.076000000000001</v>
      </c>
      <c r="AD204" s="38">
        <v>23.08</v>
      </c>
    </row>
    <row r="205" spans="1:30" s="46" customFormat="1" ht="20.100000000000001" customHeight="1" outlineLevel="1">
      <c r="A205" s="47"/>
      <c r="B205" s="178" t="s">
        <v>789</v>
      </c>
      <c r="C205" s="21">
        <v>86884</v>
      </c>
      <c r="D205" s="45" t="s">
        <v>77</v>
      </c>
      <c r="E205" s="16" t="s">
        <v>589</v>
      </c>
      <c r="F205" s="45" t="s">
        <v>72</v>
      </c>
      <c r="G205" s="38">
        <v>30</v>
      </c>
      <c r="H205" s="38">
        <v>7.04</v>
      </c>
      <c r="I205" s="50">
        <f t="shared" si="42"/>
        <v>8.9900800000000007</v>
      </c>
      <c r="J205" s="214">
        <f t="shared" si="43"/>
        <v>269.70240000000001</v>
      </c>
      <c r="K205" s="1"/>
      <c r="L205" s="1"/>
      <c r="M205" s="1"/>
      <c r="N205" s="1"/>
      <c r="O205" s="1"/>
      <c r="P205" s="1"/>
      <c r="Q205" s="1"/>
      <c r="R205" s="1"/>
      <c r="Z205" s="38">
        <v>7.83</v>
      </c>
      <c r="AB205" s="38">
        <f t="shared" si="44"/>
        <v>7.0470000000000006</v>
      </c>
      <c r="AD205" s="38">
        <v>7.04</v>
      </c>
    </row>
    <row r="206" spans="1:30" s="46" customFormat="1" ht="20.100000000000001" customHeight="1" outlineLevel="1">
      <c r="A206" s="47"/>
      <c r="B206" s="178" t="s">
        <v>790</v>
      </c>
      <c r="C206" s="45">
        <v>89359</v>
      </c>
      <c r="D206" s="45" t="s">
        <v>77</v>
      </c>
      <c r="E206" s="16" t="s">
        <v>459</v>
      </c>
      <c r="F206" s="45" t="s">
        <v>72</v>
      </c>
      <c r="G206" s="38">
        <v>1</v>
      </c>
      <c r="H206" s="38">
        <v>5.08</v>
      </c>
      <c r="I206" s="50">
        <f t="shared" si="42"/>
        <v>6.4871600000000011</v>
      </c>
      <c r="J206" s="214">
        <f t="shared" si="43"/>
        <v>6.4871600000000011</v>
      </c>
      <c r="K206" s="1"/>
      <c r="L206" s="1"/>
      <c r="M206" s="1"/>
      <c r="N206" s="1"/>
      <c r="O206" s="1"/>
      <c r="P206" s="1"/>
      <c r="Q206" s="1"/>
      <c r="R206" s="1"/>
      <c r="Z206" s="38">
        <v>5.64</v>
      </c>
      <c r="AB206" s="38">
        <f t="shared" si="44"/>
        <v>5.0759999999999996</v>
      </c>
      <c r="AD206" s="38">
        <v>5.08</v>
      </c>
    </row>
    <row r="207" spans="1:30" s="46" customFormat="1" ht="20.100000000000001" customHeight="1" outlineLevel="1">
      <c r="A207" s="47"/>
      <c r="B207" s="178" t="s">
        <v>791</v>
      </c>
      <c r="C207" s="45">
        <v>89485</v>
      </c>
      <c r="D207" s="45" t="s">
        <v>77</v>
      </c>
      <c r="E207" s="16" t="s">
        <v>367</v>
      </c>
      <c r="F207" s="45" t="s">
        <v>72</v>
      </c>
      <c r="G207" s="38">
        <v>5</v>
      </c>
      <c r="H207" s="38">
        <v>3.49</v>
      </c>
      <c r="I207" s="50">
        <f t="shared" si="42"/>
        <v>4.4567300000000003</v>
      </c>
      <c r="J207" s="214">
        <f t="shared" si="43"/>
        <v>22.283650000000002</v>
      </c>
      <c r="K207" s="1"/>
      <c r="L207" s="1"/>
      <c r="M207" s="1"/>
      <c r="N207" s="1"/>
      <c r="O207" s="1"/>
      <c r="P207" s="1"/>
      <c r="Q207" s="1"/>
      <c r="R207" s="1"/>
      <c r="Z207" s="38">
        <v>3.88</v>
      </c>
      <c r="AB207" s="38">
        <f t="shared" si="44"/>
        <v>3.492</v>
      </c>
      <c r="AD207" s="38">
        <v>3.49</v>
      </c>
    </row>
    <row r="208" spans="1:30" s="46" customFormat="1" ht="20.100000000000001" customHeight="1" outlineLevel="1">
      <c r="A208" s="47"/>
      <c r="B208" s="178" t="s">
        <v>792</v>
      </c>
      <c r="C208" s="21">
        <v>89502</v>
      </c>
      <c r="D208" s="45" t="s">
        <v>77</v>
      </c>
      <c r="E208" s="16" t="s">
        <v>368</v>
      </c>
      <c r="F208" s="45" t="s">
        <v>72</v>
      </c>
      <c r="G208" s="38">
        <v>3</v>
      </c>
      <c r="H208" s="38">
        <v>9.99</v>
      </c>
      <c r="I208" s="50">
        <f t="shared" si="42"/>
        <v>12.757230000000002</v>
      </c>
      <c r="J208" s="214">
        <f t="shared" si="43"/>
        <v>38.271690000000007</v>
      </c>
      <c r="K208" s="1"/>
      <c r="L208" s="1"/>
      <c r="M208" s="1"/>
      <c r="N208" s="1"/>
      <c r="O208" s="1"/>
      <c r="P208" s="1"/>
      <c r="Q208" s="1"/>
      <c r="R208" s="1"/>
      <c r="Z208" s="38">
        <v>11.1</v>
      </c>
      <c r="AB208" s="38">
        <f t="shared" si="44"/>
        <v>9.99</v>
      </c>
      <c r="AD208" s="38">
        <v>9.99</v>
      </c>
    </row>
    <row r="209" spans="1:30" s="46" customFormat="1" ht="20.100000000000001" customHeight="1" outlineLevel="1">
      <c r="A209" s="47"/>
      <c r="B209" s="178" t="s">
        <v>793</v>
      </c>
      <c r="C209" s="45">
        <v>89515</v>
      </c>
      <c r="D209" s="45" t="s">
        <v>77</v>
      </c>
      <c r="E209" s="16" t="s">
        <v>369</v>
      </c>
      <c r="F209" s="45" t="s">
        <v>72</v>
      </c>
      <c r="G209" s="38">
        <v>14</v>
      </c>
      <c r="H209" s="38">
        <v>52.44</v>
      </c>
      <c r="I209" s="50">
        <f t="shared" si="42"/>
        <v>66.965879999999999</v>
      </c>
      <c r="J209" s="214">
        <f t="shared" si="43"/>
        <v>937.52232000000004</v>
      </c>
      <c r="K209" s="1"/>
      <c r="L209" s="1"/>
      <c r="M209" s="1"/>
      <c r="N209" s="1"/>
      <c r="O209" s="1"/>
      <c r="P209" s="1"/>
      <c r="Q209" s="1"/>
      <c r="R209" s="1"/>
      <c r="Z209" s="38">
        <v>58.27</v>
      </c>
      <c r="AB209" s="38">
        <f t="shared" si="44"/>
        <v>52.443000000000005</v>
      </c>
      <c r="AD209" s="38">
        <v>52.44</v>
      </c>
    </row>
    <row r="210" spans="1:30" s="46" customFormat="1" ht="20.100000000000001" customHeight="1" outlineLevel="1">
      <c r="A210" s="47"/>
      <c r="B210" s="178" t="s">
        <v>794</v>
      </c>
      <c r="C210" s="21">
        <v>89358</v>
      </c>
      <c r="D210" s="45" t="s">
        <v>77</v>
      </c>
      <c r="E210" s="16" t="s">
        <v>370</v>
      </c>
      <c r="F210" s="45" t="s">
        <v>72</v>
      </c>
      <c r="G210" s="38">
        <v>6</v>
      </c>
      <c r="H210" s="38">
        <v>4.84</v>
      </c>
      <c r="I210" s="50">
        <f t="shared" si="42"/>
        <v>6.1806800000000006</v>
      </c>
      <c r="J210" s="214">
        <f t="shared" si="43"/>
        <v>37.08408</v>
      </c>
      <c r="K210" s="1"/>
      <c r="L210" s="1"/>
      <c r="M210" s="1"/>
      <c r="N210" s="1"/>
      <c r="O210" s="1"/>
      <c r="P210" s="1"/>
      <c r="Q210" s="1"/>
      <c r="R210" s="1"/>
      <c r="Z210" s="38">
        <v>5.38</v>
      </c>
      <c r="AB210" s="38">
        <f t="shared" si="44"/>
        <v>4.8419999999999996</v>
      </c>
      <c r="AD210" s="38">
        <v>4.84</v>
      </c>
    </row>
    <row r="211" spans="1:30" s="46" customFormat="1" ht="20.100000000000001" customHeight="1" outlineLevel="1">
      <c r="A211" s="47"/>
      <c r="B211" s="178" t="s">
        <v>795</v>
      </c>
      <c r="C211" s="21">
        <v>89362</v>
      </c>
      <c r="D211" s="45" t="s">
        <v>77</v>
      </c>
      <c r="E211" s="16" t="s">
        <v>371</v>
      </c>
      <c r="F211" s="45" t="s">
        <v>72</v>
      </c>
      <c r="G211" s="38">
        <v>68</v>
      </c>
      <c r="H211" s="38">
        <v>5.75</v>
      </c>
      <c r="I211" s="50">
        <f t="shared" si="42"/>
        <v>7.3427500000000006</v>
      </c>
      <c r="J211" s="214">
        <f t="shared" si="43"/>
        <v>499.30700000000002</v>
      </c>
      <c r="K211" s="1"/>
      <c r="L211" s="1"/>
      <c r="M211" s="1"/>
      <c r="N211" s="1"/>
      <c r="O211" s="1"/>
      <c r="P211" s="1"/>
      <c r="Q211" s="1"/>
      <c r="R211" s="1"/>
      <c r="Z211" s="38">
        <v>6.39</v>
      </c>
      <c r="AB211" s="38">
        <f t="shared" si="44"/>
        <v>5.7509999999999994</v>
      </c>
      <c r="AD211" s="38">
        <v>5.75</v>
      </c>
    </row>
    <row r="212" spans="1:30" s="46" customFormat="1" ht="20.100000000000001" customHeight="1" outlineLevel="1">
      <c r="A212" s="47"/>
      <c r="B212" s="178" t="s">
        <v>796</v>
      </c>
      <c r="C212" s="21">
        <v>89501</v>
      </c>
      <c r="D212" s="45" t="s">
        <v>77</v>
      </c>
      <c r="E212" s="16" t="s">
        <v>372</v>
      </c>
      <c r="F212" s="45" t="s">
        <v>72</v>
      </c>
      <c r="G212" s="38">
        <v>12</v>
      </c>
      <c r="H212" s="38">
        <v>8.82</v>
      </c>
      <c r="I212" s="50">
        <f t="shared" si="42"/>
        <v>11.263140000000002</v>
      </c>
      <c r="J212" s="214">
        <f t="shared" si="43"/>
        <v>135.15768000000003</v>
      </c>
      <c r="K212" s="1"/>
      <c r="L212" s="1"/>
      <c r="M212" s="1"/>
      <c r="N212" s="1"/>
      <c r="O212" s="1"/>
      <c r="P212" s="1"/>
      <c r="Q212" s="1"/>
      <c r="R212" s="1"/>
      <c r="Z212" s="38">
        <v>9.8000000000000007</v>
      </c>
      <c r="AB212" s="38">
        <f t="shared" si="44"/>
        <v>8.82</v>
      </c>
      <c r="AD212" s="38">
        <v>8.82</v>
      </c>
    </row>
    <row r="213" spans="1:30" s="46" customFormat="1" ht="20.100000000000001" customHeight="1" outlineLevel="1">
      <c r="A213" s="47"/>
      <c r="B213" s="178" t="s">
        <v>797</v>
      </c>
      <c r="C213" s="21">
        <v>89505</v>
      </c>
      <c r="D213" s="45" t="s">
        <v>77</v>
      </c>
      <c r="E213" s="16" t="s">
        <v>373</v>
      </c>
      <c r="F213" s="45" t="s">
        <v>72</v>
      </c>
      <c r="G213" s="38">
        <v>1</v>
      </c>
      <c r="H213" s="38">
        <v>22.47</v>
      </c>
      <c r="I213" s="50">
        <f t="shared" si="42"/>
        <v>28.694190000000003</v>
      </c>
      <c r="J213" s="214">
        <f t="shared" si="43"/>
        <v>28.694190000000003</v>
      </c>
      <c r="K213" s="1"/>
      <c r="L213" s="1"/>
      <c r="M213" s="1"/>
      <c r="N213" s="1"/>
      <c r="O213" s="1"/>
      <c r="P213" s="1"/>
      <c r="Q213" s="1"/>
      <c r="R213" s="1"/>
      <c r="Z213" s="38">
        <v>24.97</v>
      </c>
      <c r="AB213" s="38">
        <f t="shared" si="44"/>
        <v>22.472999999999999</v>
      </c>
      <c r="AD213" s="38">
        <v>22.47</v>
      </c>
    </row>
    <row r="214" spans="1:30" s="46" customFormat="1" ht="20.100000000000001" customHeight="1" outlineLevel="1">
      <c r="A214" s="47"/>
      <c r="B214" s="178" t="s">
        <v>798</v>
      </c>
      <c r="C214" s="21">
        <v>89522</v>
      </c>
      <c r="D214" s="45" t="s">
        <v>77</v>
      </c>
      <c r="E214" s="16" t="s">
        <v>374</v>
      </c>
      <c r="F214" s="45" t="s">
        <v>72</v>
      </c>
      <c r="G214" s="38">
        <v>34</v>
      </c>
      <c r="H214" s="38">
        <v>16.559999999999999</v>
      </c>
      <c r="I214" s="50">
        <f t="shared" si="42"/>
        <v>21.147120000000001</v>
      </c>
      <c r="J214" s="214">
        <f t="shared" si="43"/>
        <v>719.00207999999998</v>
      </c>
      <c r="K214" s="1"/>
      <c r="L214" s="1"/>
      <c r="M214" s="1"/>
      <c r="N214" s="1"/>
      <c r="O214" s="1"/>
      <c r="P214" s="1"/>
      <c r="Q214" s="1"/>
      <c r="R214" s="1"/>
      <c r="Z214" s="38">
        <v>18.399999999999999</v>
      </c>
      <c r="AB214" s="38">
        <f t="shared" si="44"/>
        <v>16.559999999999999</v>
      </c>
      <c r="AD214" s="38">
        <v>16.559999999999999</v>
      </c>
    </row>
    <row r="215" spans="1:30" s="46" customFormat="1" ht="20.100000000000001" customHeight="1" outlineLevel="1">
      <c r="A215" s="47"/>
      <c r="B215" s="178" t="s">
        <v>799</v>
      </c>
      <c r="C215" s="21">
        <v>89366</v>
      </c>
      <c r="D215" s="45" t="s">
        <v>77</v>
      </c>
      <c r="E215" s="16" t="s">
        <v>382</v>
      </c>
      <c r="F215" s="45" t="s">
        <v>72</v>
      </c>
      <c r="G215" s="38">
        <v>7</v>
      </c>
      <c r="H215" s="38">
        <v>10.06</v>
      </c>
      <c r="I215" s="50">
        <f t="shared" si="42"/>
        <v>12.846620000000001</v>
      </c>
      <c r="J215" s="214">
        <f t="shared" si="43"/>
        <v>89.92634000000001</v>
      </c>
      <c r="K215" s="1"/>
      <c r="L215" s="1"/>
      <c r="M215" s="1"/>
      <c r="N215" s="1"/>
      <c r="O215" s="1"/>
      <c r="P215" s="1"/>
      <c r="Q215" s="1"/>
      <c r="R215" s="1"/>
      <c r="Z215" s="38">
        <v>11.18</v>
      </c>
      <c r="AB215" s="38">
        <f t="shared" si="44"/>
        <v>10.061999999999999</v>
      </c>
      <c r="AD215" s="38">
        <v>10.06</v>
      </c>
    </row>
    <row r="216" spans="1:30" s="46" customFormat="1" ht="30" customHeight="1" outlineLevel="1">
      <c r="A216" s="47"/>
      <c r="B216" s="178" t="s">
        <v>800</v>
      </c>
      <c r="C216" s="21">
        <v>90373</v>
      </c>
      <c r="D216" s="45" t="s">
        <v>77</v>
      </c>
      <c r="E216" s="16" t="s">
        <v>383</v>
      </c>
      <c r="F216" s="45" t="s">
        <v>72</v>
      </c>
      <c r="G216" s="38">
        <v>55</v>
      </c>
      <c r="H216" s="38">
        <v>9.31</v>
      </c>
      <c r="I216" s="50">
        <f t="shared" si="42"/>
        <v>11.888870000000002</v>
      </c>
      <c r="J216" s="214">
        <f t="shared" si="43"/>
        <v>653.88785000000018</v>
      </c>
      <c r="K216" s="1"/>
      <c r="L216" s="1"/>
      <c r="M216" s="1"/>
      <c r="N216" s="1"/>
      <c r="O216" s="1"/>
      <c r="P216" s="1"/>
      <c r="Q216" s="1"/>
      <c r="R216" s="1"/>
      <c r="Z216" s="38">
        <v>10.34</v>
      </c>
      <c r="AB216" s="38">
        <f t="shared" si="44"/>
        <v>9.3060000000000009</v>
      </c>
      <c r="AD216" s="38">
        <v>9.31</v>
      </c>
    </row>
    <row r="217" spans="1:30" s="46" customFormat="1" ht="20.100000000000001" customHeight="1" outlineLevel="1">
      <c r="A217" s="47"/>
      <c r="B217" s="178" t="s">
        <v>801</v>
      </c>
      <c r="C217" s="21">
        <v>89645</v>
      </c>
      <c r="D217" s="45" t="s">
        <v>77</v>
      </c>
      <c r="E217" s="16" t="s">
        <v>587</v>
      </c>
      <c r="F217" s="45" t="s">
        <v>72</v>
      </c>
      <c r="G217" s="38">
        <v>1</v>
      </c>
      <c r="H217" s="38">
        <v>16.62</v>
      </c>
      <c r="I217" s="50">
        <f t="shared" si="42"/>
        <v>21.223740000000003</v>
      </c>
      <c r="J217" s="214">
        <f t="shared" si="43"/>
        <v>21.223740000000003</v>
      </c>
      <c r="K217" s="1"/>
      <c r="L217" s="1"/>
      <c r="M217" s="1"/>
      <c r="N217" s="1"/>
      <c r="O217" s="1"/>
      <c r="P217" s="1"/>
      <c r="Q217" s="1"/>
      <c r="R217" s="1"/>
      <c r="Z217" s="38">
        <v>18.47</v>
      </c>
      <c r="AB217" s="38">
        <f t="shared" si="44"/>
        <v>16.623000000000001</v>
      </c>
      <c r="AD217" s="38">
        <v>16.62</v>
      </c>
    </row>
    <row r="218" spans="1:30" s="46" customFormat="1" ht="20.100000000000001" customHeight="1" outlineLevel="1">
      <c r="A218" s="47"/>
      <c r="B218" s="178" t="s">
        <v>802</v>
      </c>
      <c r="C218" s="21">
        <v>89424</v>
      </c>
      <c r="D218" s="21" t="s">
        <v>77</v>
      </c>
      <c r="E218" s="20" t="s">
        <v>355</v>
      </c>
      <c r="F218" s="45" t="s">
        <v>72</v>
      </c>
      <c r="G218" s="38">
        <v>10</v>
      </c>
      <c r="H218" s="38">
        <v>3.03</v>
      </c>
      <c r="I218" s="50">
        <f t="shared" si="42"/>
        <v>3.86931</v>
      </c>
      <c r="J218" s="214">
        <f t="shared" si="43"/>
        <v>38.693100000000001</v>
      </c>
      <c r="K218" s="1"/>
      <c r="L218" s="1"/>
      <c r="M218" s="1"/>
      <c r="N218" s="1"/>
      <c r="O218" s="1"/>
      <c r="P218" s="1"/>
      <c r="Q218" s="1"/>
      <c r="R218" s="1"/>
      <c r="Z218" s="38">
        <v>3.37</v>
      </c>
      <c r="AB218" s="38">
        <f t="shared" si="44"/>
        <v>3.0330000000000004</v>
      </c>
      <c r="AD218" s="38">
        <v>3.03</v>
      </c>
    </row>
    <row r="219" spans="1:30" s="46" customFormat="1" ht="20.100000000000001" customHeight="1" outlineLevel="1">
      <c r="A219" s="47"/>
      <c r="B219" s="178" t="s">
        <v>803</v>
      </c>
      <c r="C219" s="45">
        <v>89980</v>
      </c>
      <c r="D219" s="45" t="s">
        <v>77</v>
      </c>
      <c r="E219" s="16" t="s">
        <v>384</v>
      </c>
      <c r="F219" s="45" t="s">
        <v>72</v>
      </c>
      <c r="G219" s="38">
        <v>5</v>
      </c>
      <c r="H219" s="38">
        <v>6.36</v>
      </c>
      <c r="I219" s="50">
        <f t="shared" si="42"/>
        <v>8.1217200000000016</v>
      </c>
      <c r="J219" s="214">
        <f t="shared" si="43"/>
        <v>40.60860000000001</v>
      </c>
      <c r="K219" s="1"/>
      <c r="L219" s="1"/>
      <c r="M219" s="1"/>
      <c r="N219" s="1"/>
      <c r="O219" s="1"/>
      <c r="P219" s="1"/>
      <c r="Q219" s="1"/>
      <c r="R219" s="1"/>
      <c r="Z219" s="38">
        <v>7.07</v>
      </c>
      <c r="AB219" s="38">
        <f t="shared" si="44"/>
        <v>6.3630000000000004</v>
      </c>
      <c r="AD219" s="38">
        <v>6.36</v>
      </c>
    </row>
    <row r="220" spans="1:30" s="46" customFormat="1" ht="20.100000000000001" customHeight="1" outlineLevel="1">
      <c r="A220" s="47"/>
      <c r="B220" s="178" t="s">
        <v>804</v>
      </c>
      <c r="C220" s="21">
        <v>89395</v>
      </c>
      <c r="D220" s="45" t="s">
        <v>77</v>
      </c>
      <c r="E220" s="16" t="s">
        <v>375</v>
      </c>
      <c r="F220" s="45" t="s">
        <v>72</v>
      </c>
      <c r="G220" s="38">
        <v>20</v>
      </c>
      <c r="H220" s="38">
        <v>8</v>
      </c>
      <c r="I220" s="50">
        <f t="shared" si="42"/>
        <v>10.216000000000001</v>
      </c>
      <c r="J220" s="214">
        <f t="shared" si="43"/>
        <v>204.32000000000002</v>
      </c>
      <c r="K220" s="1"/>
      <c r="L220" s="1"/>
      <c r="M220" s="1"/>
      <c r="N220" s="1"/>
      <c r="O220" s="1"/>
      <c r="P220" s="1"/>
      <c r="Q220" s="1"/>
      <c r="R220" s="1"/>
      <c r="Z220" s="38">
        <v>8.89</v>
      </c>
      <c r="AB220" s="38">
        <f t="shared" si="44"/>
        <v>8.0010000000000012</v>
      </c>
      <c r="AD220" s="38">
        <v>8</v>
      </c>
    </row>
    <row r="221" spans="1:30" s="46" customFormat="1" ht="20.100000000000001" customHeight="1" outlineLevel="1">
      <c r="A221" s="47"/>
      <c r="B221" s="178" t="s">
        <v>805</v>
      </c>
      <c r="C221" s="21">
        <v>89625</v>
      </c>
      <c r="D221" s="45" t="s">
        <v>77</v>
      </c>
      <c r="E221" s="16" t="s">
        <v>376</v>
      </c>
      <c r="F221" s="45" t="s">
        <v>72</v>
      </c>
      <c r="G221" s="38">
        <v>6</v>
      </c>
      <c r="H221" s="38">
        <v>13.75</v>
      </c>
      <c r="I221" s="50">
        <f t="shared" si="42"/>
        <v>17.558750000000003</v>
      </c>
      <c r="J221" s="214">
        <f t="shared" si="43"/>
        <v>105.35250000000002</v>
      </c>
      <c r="K221" s="1"/>
      <c r="L221" s="1"/>
      <c r="M221" s="1"/>
      <c r="N221" s="1"/>
      <c r="O221" s="1"/>
      <c r="P221" s="1"/>
      <c r="Q221" s="1"/>
      <c r="R221" s="1"/>
      <c r="Z221" s="38">
        <v>15.28</v>
      </c>
      <c r="AB221" s="38">
        <f t="shared" si="44"/>
        <v>13.751999999999999</v>
      </c>
      <c r="AD221" s="38">
        <v>13.75</v>
      </c>
    </row>
    <row r="222" spans="1:30" s="46" customFormat="1" ht="20.100000000000001" customHeight="1" outlineLevel="1">
      <c r="A222" s="47"/>
      <c r="B222" s="178" t="s">
        <v>806</v>
      </c>
      <c r="C222" s="45">
        <v>89628</v>
      </c>
      <c r="D222" s="45" t="s">
        <v>77</v>
      </c>
      <c r="E222" s="16" t="s">
        <v>377</v>
      </c>
      <c r="F222" s="45" t="s">
        <v>72</v>
      </c>
      <c r="G222" s="38">
        <v>11</v>
      </c>
      <c r="H222" s="38">
        <v>28.75</v>
      </c>
      <c r="I222" s="50">
        <f t="shared" si="42"/>
        <v>36.713750000000005</v>
      </c>
      <c r="J222" s="214">
        <f t="shared" si="43"/>
        <v>403.85125000000005</v>
      </c>
      <c r="K222" s="1"/>
      <c r="L222" s="1"/>
      <c r="M222" s="1"/>
      <c r="N222" s="1"/>
      <c r="O222" s="1"/>
      <c r="P222" s="1"/>
      <c r="Q222" s="1"/>
      <c r="R222" s="1"/>
      <c r="Z222" s="38">
        <v>31.95</v>
      </c>
      <c r="AB222" s="38">
        <f t="shared" si="44"/>
        <v>28.754999999999999</v>
      </c>
      <c r="AD222" s="38">
        <v>28.75</v>
      </c>
    </row>
    <row r="223" spans="1:30" s="46" customFormat="1" ht="20.100000000000001" customHeight="1" outlineLevel="1">
      <c r="A223" s="47"/>
      <c r="B223" s="178" t="s">
        <v>807</v>
      </c>
      <c r="C223" s="45">
        <v>89566</v>
      </c>
      <c r="D223" s="45" t="s">
        <v>77</v>
      </c>
      <c r="E223" s="16" t="s">
        <v>378</v>
      </c>
      <c r="F223" s="45" t="s">
        <v>72</v>
      </c>
      <c r="G223" s="38">
        <v>14</v>
      </c>
      <c r="H223" s="38">
        <v>25.84</v>
      </c>
      <c r="I223" s="50">
        <f t="shared" si="42"/>
        <v>32.997680000000003</v>
      </c>
      <c r="J223" s="214">
        <f t="shared" si="43"/>
        <v>461.96752000000004</v>
      </c>
      <c r="K223" s="1"/>
      <c r="L223" s="1"/>
      <c r="M223" s="1"/>
      <c r="N223" s="1"/>
      <c r="O223" s="1"/>
      <c r="P223" s="1"/>
      <c r="Q223" s="1"/>
      <c r="R223" s="1"/>
      <c r="Z223" s="38">
        <v>28.71</v>
      </c>
      <c r="AB223" s="38">
        <f t="shared" si="44"/>
        <v>25.839000000000002</v>
      </c>
      <c r="AD223" s="38">
        <v>25.84</v>
      </c>
    </row>
    <row r="224" spans="1:30" s="46" customFormat="1" ht="20.100000000000001" customHeight="1" outlineLevel="1">
      <c r="A224" s="47"/>
      <c r="B224" s="178" t="s">
        <v>808</v>
      </c>
      <c r="C224" s="45">
        <v>89627</v>
      </c>
      <c r="D224" s="45" t="s">
        <v>77</v>
      </c>
      <c r="E224" s="16" t="s">
        <v>379</v>
      </c>
      <c r="F224" s="45" t="s">
        <v>72</v>
      </c>
      <c r="G224" s="38">
        <v>11</v>
      </c>
      <c r="H224" s="38">
        <v>12.99</v>
      </c>
      <c r="I224" s="50">
        <f t="shared" si="42"/>
        <v>16.588230000000003</v>
      </c>
      <c r="J224" s="214">
        <f t="shared" si="43"/>
        <v>182.47053000000002</v>
      </c>
      <c r="K224" s="1"/>
      <c r="L224" s="1"/>
      <c r="M224" s="1"/>
      <c r="N224" s="1"/>
      <c r="O224" s="1"/>
      <c r="P224" s="1"/>
      <c r="Q224" s="1"/>
      <c r="R224" s="1"/>
      <c r="Z224" s="38">
        <v>14.43</v>
      </c>
      <c r="AB224" s="38">
        <f t="shared" si="44"/>
        <v>12.987</v>
      </c>
      <c r="AD224" s="38">
        <v>12.99</v>
      </c>
    </row>
    <row r="225" spans="1:30" s="46" customFormat="1" ht="20.100000000000001" customHeight="1" outlineLevel="1">
      <c r="A225" s="47"/>
      <c r="B225" s="178" t="s">
        <v>809</v>
      </c>
      <c r="C225" s="21">
        <v>89630</v>
      </c>
      <c r="D225" s="45" t="s">
        <v>77</v>
      </c>
      <c r="E225" s="16" t="s">
        <v>380</v>
      </c>
      <c r="F225" s="45" t="s">
        <v>72</v>
      </c>
      <c r="G225" s="38">
        <v>13</v>
      </c>
      <c r="H225" s="38">
        <v>45.53</v>
      </c>
      <c r="I225" s="50">
        <f t="shared" si="42"/>
        <v>58.141810000000007</v>
      </c>
      <c r="J225" s="214">
        <f t="shared" si="43"/>
        <v>755.8435300000001</v>
      </c>
      <c r="K225" s="1"/>
      <c r="L225" s="1"/>
      <c r="M225" s="1"/>
      <c r="N225" s="1"/>
      <c r="O225" s="1"/>
      <c r="P225" s="1"/>
      <c r="Q225" s="1"/>
      <c r="R225" s="1"/>
      <c r="Z225" s="38">
        <v>50.59</v>
      </c>
      <c r="AB225" s="38">
        <f t="shared" si="44"/>
        <v>45.531000000000006</v>
      </c>
      <c r="AD225" s="38">
        <v>45.53</v>
      </c>
    </row>
    <row r="226" spans="1:30" s="46" customFormat="1" ht="20.100000000000001" customHeight="1" outlineLevel="1">
      <c r="A226" s="47"/>
      <c r="B226" s="178" t="s">
        <v>810</v>
      </c>
      <c r="C226" s="21">
        <v>89630</v>
      </c>
      <c r="D226" s="45" t="s">
        <v>77</v>
      </c>
      <c r="E226" s="16" t="s">
        <v>381</v>
      </c>
      <c r="F226" s="45" t="s">
        <v>72</v>
      </c>
      <c r="G226" s="38">
        <v>3</v>
      </c>
      <c r="H226" s="38">
        <v>45.53</v>
      </c>
      <c r="I226" s="50">
        <f t="shared" si="42"/>
        <v>58.141810000000007</v>
      </c>
      <c r="J226" s="214">
        <f t="shared" si="43"/>
        <v>174.42543000000001</v>
      </c>
      <c r="K226" s="1"/>
      <c r="L226" s="1"/>
      <c r="M226" s="1"/>
      <c r="N226" s="1"/>
      <c r="O226" s="1"/>
      <c r="P226" s="1"/>
      <c r="Q226" s="1"/>
      <c r="R226" s="1"/>
      <c r="Z226" s="38">
        <v>50.59</v>
      </c>
      <c r="AB226" s="38">
        <f t="shared" si="44"/>
        <v>45.531000000000006</v>
      </c>
      <c r="AD226" s="38">
        <v>45.53</v>
      </c>
    </row>
    <row r="227" spans="1:30" s="46" customFormat="1" ht="30" customHeight="1" outlineLevel="1">
      <c r="A227" s="47"/>
      <c r="B227" s="178" t="s">
        <v>811</v>
      </c>
      <c r="C227" s="45">
        <v>89396</v>
      </c>
      <c r="D227" s="45" t="s">
        <v>77</v>
      </c>
      <c r="E227" s="16" t="s">
        <v>385</v>
      </c>
      <c r="F227" s="45" t="s">
        <v>72</v>
      </c>
      <c r="G227" s="38">
        <v>11</v>
      </c>
      <c r="H227" s="38">
        <v>13</v>
      </c>
      <c r="I227" s="50">
        <f t="shared" si="42"/>
        <v>16.601000000000003</v>
      </c>
      <c r="J227" s="214">
        <f t="shared" si="43"/>
        <v>182.61100000000002</v>
      </c>
      <c r="K227" s="1"/>
      <c r="L227" s="1"/>
      <c r="M227" s="1"/>
      <c r="N227" s="1"/>
      <c r="O227" s="1"/>
      <c r="P227" s="1"/>
      <c r="Q227" s="1"/>
      <c r="R227" s="1"/>
      <c r="Z227" s="38">
        <v>14.45</v>
      </c>
      <c r="AB227" s="38">
        <f t="shared" si="44"/>
        <v>13.004999999999999</v>
      </c>
      <c r="AD227" s="38">
        <v>13</v>
      </c>
    </row>
    <row r="228" spans="1:30" s="46" customFormat="1" ht="20.100000000000001" customHeight="1" outlineLevel="1">
      <c r="A228" s="47"/>
      <c r="B228" s="178" t="s">
        <v>812</v>
      </c>
      <c r="C228" s="21">
        <v>89439</v>
      </c>
      <c r="D228" s="45" t="s">
        <v>77</v>
      </c>
      <c r="E228" s="16" t="s">
        <v>590</v>
      </c>
      <c r="F228" s="45" t="s">
        <v>72</v>
      </c>
      <c r="G228" s="38">
        <v>1</v>
      </c>
      <c r="H228" s="38">
        <v>5.93</v>
      </c>
      <c r="I228" s="50">
        <f t="shared" si="42"/>
        <v>7.5726100000000001</v>
      </c>
      <c r="J228" s="214">
        <f t="shared" si="43"/>
        <v>7.5726100000000001</v>
      </c>
      <c r="K228" s="1"/>
      <c r="L228" s="1"/>
      <c r="M228" s="1"/>
      <c r="N228" s="1"/>
      <c r="O228" s="1"/>
      <c r="P228" s="1"/>
      <c r="Q228" s="1"/>
      <c r="R228" s="1"/>
      <c r="Z228" s="38">
        <v>6.59</v>
      </c>
      <c r="AB228" s="38">
        <f t="shared" si="44"/>
        <v>5.931</v>
      </c>
      <c r="AD228" s="38">
        <v>5.93</v>
      </c>
    </row>
    <row r="229" spans="1:30" s="46" customFormat="1" ht="20.100000000000001" customHeight="1" outlineLevel="1">
      <c r="A229" s="47"/>
      <c r="B229" s="178" t="s">
        <v>813</v>
      </c>
      <c r="C229" s="21">
        <v>90374</v>
      </c>
      <c r="D229" s="45" t="s">
        <v>77</v>
      </c>
      <c r="E229" s="16" t="s">
        <v>591</v>
      </c>
      <c r="F229" s="45" t="s">
        <v>72</v>
      </c>
      <c r="G229" s="38">
        <v>1</v>
      </c>
      <c r="H229" s="38">
        <v>14.45</v>
      </c>
      <c r="I229" s="50">
        <f t="shared" si="42"/>
        <v>18.452650000000002</v>
      </c>
      <c r="J229" s="214">
        <f t="shared" si="43"/>
        <v>18.452650000000002</v>
      </c>
      <c r="K229" s="1"/>
      <c r="L229" s="1"/>
      <c r="M229" s="1"/>
      <c r="N229" s="1"/>
      <c r="O229" s="1"/>
      <c r="P229" s="1"/>
      <c r="Q229" s="1"/>
      <c r="R229" s="1"/>
      <c r="Z229" s="38">
        <v>16.059999999999999</v>
      </c>
      <c r="AB229" s="38">
        <f t="shared" si="44"/>
        <v>14.453999999999999</v>
      </c>
      <c r="AD229" s="38">
        <v>14.45</v>
      </c>
    </row>
    <row r="230" spans="1:30" s="46" customFormat="1" ht="20.100000000000001" customHeight="1" outlineLevel="1">
      <c r="A230" s="47"/>
      <c r="B230" s="178" t="s">
        <v>814</v>
      </c>
      <c r="C230" s="21">
        <v>1031</v>
      </c>
      <c r="D230" s="45" t="s">
        <v>77</v>
      </c>
      <c r="E230" s="20" t="s">
        <v>621</v>
      </c>
      <c r="F230" s="45" t="s">
        <v>72</v>
      </c>
      <c r="G230" s="38">
        <v>14</v>
      </c>
      <c r="H230" s="38">
        <v>8.1199999999999992</v>
      </c>
      <c r="I230" s="50">
        <f t="shared" si="42"/>
        <v>10.36924</v>
      </c>
      <c r="J230" s="214">
        <f t="shared" si="43"/>
        <v>145.16935999999998</v>
      </c>
      <c r="K230" s="1"/>
      <c r="L230" s="1"/>
      <c r="M230" s="1"/>
      <c r="N230" s="1"/>
      <c r="O230" s="1"/>
      <c r="P230" s="1"/>
      <c r="Q230" s="1"/>
      <c r="R230" s="1"/>
      <c r="Z230" s="38">
        <v>9.02</v>
      </c>
      <c r="AB230" s="38">
        <f t="shared" si="44"/>
        <v>8.1180000000000003</v>
      </c>
      <c r="AD230" s="38">
        <v>8.1199999999999992</v>
      </c>
    </row>
    <row r="231" spans="1:30" s="46" customFormat="1" ht="19.5" customHeight="1" outlineLevel="1">
      <c r="A231" s="47"/>
      <c r="B231" s="178" t="s">
        <v>815</v>
      </c>
      <c r="C231" s="22"/>
      <c r="D231" s="21" t="s">
        <v>3</v>
      </c>
      <c r="E231" s="20" t="s">
        <v>622</v>
      </c>
      <c r="F231" s="45" t="s">
        <v>72</v>
      </c>
      <c r="G231" s="38">
        <v>14</v>
      </c>
      <c r="H231" s="38">
        <v>25.54</v>
      </c>
      <c r="I231" s="50">
        <f>H231*(1+$I$14)</f>
        <v>32.614580000000004</v>
      </c>
      <c r="J231" s="214">
        <f t="shared" si="43"/>
        <v>456.60412000000008</v>
      </c>
      <c r="K231" s="1"/>
      <c r="L231" s="1"/>
      <c r="M231" s="1"/>
      <c r="N231" s="1"/>
      <c r="O231" s="1"/>
      <c r="P231" s="1"/>
      <c r="Q231" s="1"/>
      <c r="R231" s="1"/>
      <c r="Z231" s="38">
        <v>28.38</v>
      </c>
      <c r="AB231" s="38">
        <f t="shared" si="44"/>
        <v>25.541999999999998</v>
      </c>
      <c r="AD231" s="38">
        <v>25.54</v>
      </c>
    </row>
    <row r="232" spans="1:30" s="46" customFormat="1" ht="20.100000000000001" customHeight="1" outlineLevel="1">
      <c r="A232" s="47"/>
      <c r="B232" s="177" t="s">
        <v>335</v>
      </c>
      <c r="C232" s="146"/>
      <c r="D232" s="143"/>
      <c r="E232" s="144" t="s">
        <v>570</v>
      </c>
      <c r="F232" s="142"/>
      <c r="G232" s="140">
        <v>0</v>
      </c>
      <c r="H232" s="140"/>
      <c r="I232" s="141"/>
      <c r="J232" s="217"/>
      <c r="K232" s="1"/>
      <c r="L232" s="1"/>
      <c r="M232" s="1"/>
      <c r="N232" s="1"/>
      <c r="O232" s="1"/>
      <c r="P232" s="1"/>
      <c r="Q232" s="1"/>
      <c r="R232" s="1"/>
      <c r="Z232" s="140"/>
      <c r="AB232" s="140"/>
      <c r="AD232" s="140"/>
    </row>
    <row r="233" spans="1:30" s="46" customFormat="1" ht="20.100000000000001" customHeight="1" outlineLevel="1">
      <c r="A233" s="47"/>
      <c r="B233" s="178" t="s">
        <v>816</v>
      </c>
      <c r="C233" s="21">
        <v>90371</v>
      </c>
      <c r="D233" s="45" t="s">
        <v>77</v>
      </c>
      <c r="E233" s="10" t="s">
        <v>391</v>
      </c>
      <c r="F233" s="45" t="s">
        <v>72</v>
      </c>
      <c r="G233" s="38">
        <v>1</v>
      </c>
      <c r="H233" s="38">
        <v>22.16</v>
      </c>
      <c r="I233" s="50">
        <f t="shared" ref="I233:I239" si="45">H233*(1+$I$14)</f>
        <v>28.298320000000004</v>
      </c>
      <c r="J233" s="214">
        <f t="shared" si="43"/>
        <v>28.298320000000004</v>
      </c>
      <c r="K233" s="1"/>
      <c r="L233" s="1"/>
      <c r="M233" s="1"/>
      <c r="N233" s="1"/>
      <c r="O233" s="1"/>
      <c r="P233" s="1"/>
      <c r="Q233" s="1"/>
      <c r="R233" s="1"/>
      <c r="Z233" s="38">
        <v>24.62</v>
      </c>
      <c r="AB233" s="38">
        <f t="shared" si="44"/>
        <v>22.158000000000001</v>
      </c>
      <c r="AD233" s="38">
        <v>22.16</v>
      </c>
    </row>
    <row r="234" spans="1:30" s="46" customFormat="1" ht="20.100000000000001" customHeight="1" outlineLevel="1">
      <c r="A234" s="47"/>
      <c r="B234" s="178" t="s">
        <v>817</v>
      </c>
      <c r="C234" s="21">
        <v>94498</v>
      </c>
      <c r="D234" s="45" t="s">
        <v>77</v>
      </c>
      <c r="E234" s="10" t="s">
        <v>392</v>
      </c>
      <c r="F234" s="45" t="s">
        <v>72</v>
      </c>
      <c r="G234" s="38">
        <v>4</v>
      </c>
      <c r="H234" s="38">
        <v>141.16</v>
      </c>
      <c r="I234" s="50">
        <f t="shared" si="45"/>
        <v>180.26132000000001</v>
      </c>
      <c r="J234" s="214">
        <f t="shared" si="43"/>
        <v>721.04528000000005</v>
      </c>
      <c r="K234" s="1"/>
      <c r="L234" s="1"/>
      <c r="M234" s="1"/>
      <c r="N234" s="1"/>
      <c r="O234" s="1"/>
      <c r="P234" s="1"/>
      <c r="Q234" s="1"/>
      <c r="R234" s="1"/>
      <c r="Z234" s="38">
        <v>156.85</v>
      </c>
      <c r="AB234" s="38">
        <f t="shared" si="44"/>
        <v>141.16499999999999</v>
      </c>
      <c r="AD234" s="38">
        <v>141.16</v>
      </c>
    </row>
    <row r="235" spans="1:30" s="46" customFormat="1" ht="20.100000000000001" customHeight="1" outlineLevel="1">
      <c r="A235" s="47"/>
      <c r="B235" s="178" t="s">
        <v>818</v>
      </c>
      <c r="C235" s="21">
        <v>94499</v>
      </c>
      <c r="D235" s="45" t="s">
        <v>77</v>
      </c>
      <c r="E235" s="10" t="s">
        <v>393</v>
      </c>
      <c r="F235" s="45" t="s">
        <v>72</v>
      </c>
      <c r="G235" s="38">
        <v>6</v>
      </c>
      <c r="H235" s="38">
        <v>265.86</v>
      </c>
      <c r="I235" s="50">
        <f t="shared" si="45"/>
        <v>339.50322000000006</v>
      </c>
      <c r="J235" s="214">
        <f t="shared" si="43"/>
        <v>2037.0193200000003</v>
      </c>
      <c r="K235" s="1"/>
      <c r="L235" s="1"/>
      <c r="M235" s="1"/>
      <c r="N235" s="1"/>
      <c r="O235" s="1"/>
      <c r="P235" s="1"/>
      <c r="Q235" s="1"/>
      <c r="R235" s="1"/>
      <c r="Z235" s="38">
        <v>295.39999999999998</v>
      </c>
      <c r="AB235" s="38">
        <f t="shared" si="44"/>
        <v>265.86</v>
      </c>
      <c r="AD235" s="38">
        <v>265.86</v>
      </c>
    </row>
    <row r="236" spans="1:30" s="46" customFormat="1" ht="20.100000000000001" customHeight="1" outlineLevel="1">
      <c r="A236" s="47"/>
      <c r="B236" s="178" t="s">
        <v>819</v>
      </c>
      <c r="C236" s="21">
        <v>89986</v>
      </c>
      <c r="D236" s="45" t="s">
        <v>77</v>
      </c>
      <c r="E236" s="10" t="s">
        <v>458</v>
      </c>
      <c r="F236" s="45" t="s">
        <v>72</v>
      </c>
      <c r="G236" s="38">
        <v>1</v>
      </c>
      <c r="H236" s="38">
        <v>74.610000000000014</v>
      </c>
      <c r="I236" s="50">
        <f t="shared" si="45"/>
        <v>95.276970000000034</v>
      </c>
      <c r="J236" s="214">
        <f t="shared" si="43"/>
        <v>95.276970000000034</v>
      </c>
      <c r="K236" s="1"/>
      <c r="L236" s="1"/>
      <c r="M236" s="1"/>
      <c r="N236" s="1"/>
      <c r="O236" s="1"/>
      <c r="P236" s="1"/>
      <c r="Q236" s="1"/>
      <c r="R236" s="1"/>
      <c r="Z236" s="38">
        <v>82.9</v>
      </c>
      <c r="AB236" s="38">
        <f t="shared" si="44"/>
        <v>74.610000000000014</v>
      </c>
      <c r="AD236" s="38">
        <v>74.610000000000014</v>
      </c>
    </row>
    <row r="237" spans="1:30" s="46" customFormat="1" ht="20.100000000000001" customHeight="1" outlineLevel="1">
      <c r="A237" s="47"/>
      <c r="B237" s="178" t="s">
        <v>820</v>
      </c>
      <c r="C237" s="21">
        <v>94792</v>
      </c>
      <c r="D237" s="45" t="s">
        <v>77</v>
      </c>
      <c r="E237" s="10" t="s">
        <v>585</v>
      </c>
      <c r="F237" s="45" t="s">
        <v>72</v>
      </c>
      <c r="G237" s="38">
        <v>1</v>
      </c>
      <c r="H237" s="38">
        <v>115.11000000000001</v>
      </c>
      <c r="I237" s="50">
        <f t="shared" si="45"/>
        <v>146.99547000000004</v>
      </c>
      <c r="J237" s="214">
        <f t="shared" si="43"/>
        <v>146.99547000000004</v>
      </c>
      <c r="K237" s="1"/>
      <c r="L237" s="1"/>
      <c r="M237" s="1"/>
      <c r="N237" s="1"/>
      <c r="O237" s="1"/>
      <c r="P237" s="1"/>
      <c r="Q237" s="1"/>
      <c r="R237" s="1"/>
      <c r="Z237" s="38">
        <v>127.9</v>
      </c>
      <c r="AB237" s="38">
        <f t="shared" si="44"/>
        <v>115.11000000000001</v>
      </c>
      <c r="AD237" s="38">
        <v>115.11000000000001</v>
      </c>
    </row>
    <row r="238" spans="1:30" s="46" customFormat="1" ht="20.100000000000001" customHeight="1" outlineLevel="1">
      <c r="A238" s="47"/>
      <c r="B238" s="178" t="s">
        <v>821</v>
      </c>
      <c r="C238" s="21">
        <v>94794</v>
      </c>
      <c r="D238" s="45" t="s">
        <v>77</v>
      </c>
      <c r="E238" s="10" t="s">
        <v>394</v>
      </c>
      <c r="F238" s="45" t="s">
        <v>72</v>
      </c>
      <c r="G238" s="38">
        <v>4</v>
      </c>
      <c r="H238" s="38">
        <v>157.27000000000001</v>
      </c>
      <c r="I238" s="50">
        <f t="shared" si="45"/>
        <v>200.83379000000002</v>
      </c>
      <c r="J238" s="214">
        <f t="shared" si="43"/>
        <v>803.33516000000009</v>
      </c>
      <c r="K238" s="1"/>
      <c r="L238" s="1"/>
      <c r="M238" s="1"/>
      <c r="N238" s="1"/>
      <c r="O238" s="1"/>
      <c r="P238" s="1"/>
      <c r="Q238" s="1"/>
      <c r="R238" s="1"/>
      <c r="Z238" s="38">
        <v>174.75</v>
      </c>
      <c r="AB238" s="38">
        <f t="shared" si="44"/>
        <v>157.27500000000001</v>
      </c>
      <c r="AD238" s="38">
        <v>157.27000000000001</v>
      </c>
    </row>
    <row r="239" spans="1:30" s="46" customFormat="1" ht="20.100000000000001" customHeight="1" outlineLevel="1">
      <c r="A239" s="47"/>
      <c r="B239" s="178" t="s">
        <v>822</v>
      </c>
      <c r="C239" s="21">
        <v>89987</v>
      </c>
      <c r="D239" s="45" t="s">
        <v>77</v>
      </c>
      <c r="E239" s="10" t="s">
        <v>395</v>
      </c>
      <c r="F239" s="45" t="s">
        <v>72</v>
      </c>
      <c r="G239" s="38">
        <v>26</v>
      </c>
      <c r="H239" s="38">
        <v>83.11</v>
      </c>
      <c r="I239" s="50">
        <f t="shared" si="45"/>
        <v>106.13147000000001</v>
      </c>
      <c r="J239" s="214">
        <f t="shared" si="43"/>
        <v>2759.41822</v>
      </c>
      <c r="K239" s="1"/>
      <c r="L239" s="1"/>
      <c r="M239" s="1"/>
      <c r="N239" s="1"/>
      <c r="O239" s="1"/>
      <c r="P239" s="1"/>
      <c r="Q239" s="1"/>
      <c r="R239" s="1"/>
      <c r="T239" s="1"/>
      <c r="U239" s="1"/>
      <c r="V239" s="1"/>
      <c r="Z239" s="38">
        <v>92.35</v>
      </c>
      <c r="AB239" s="38">
        <f t="shared" si="44"/>
        <v>83.114999999999995</v>
      </c>
      <c r="AD239" s="38">
        <v>83.11</v>
      </c>
    </row>
    <row r="240" spans="1:30" s="46" customFormat="1" ht="20.100000000000001" customHeight="1" outlineLevel="1">
      <c r="A240" s="47"/>
      <c r="B240" s="178" t="s">
        <v>823</v>
      </c>
      <c r="C240" s="21">
        <v>89985</v>
      </c>
      <c r="D240" s="45" t="s">
        <v>77</v>
      </c>
      <c r="E240" s="10" t="s">
        <v>396</v>
      </c>
      <c r="F240" s="45" t="s">
        <v>72</v>
      </c>
      <c r="G240" s="38">
        <v>10</v>
      </c>
      <c r="H240" s="38">
        <v>78.86</v>
      </c>
      <c r="I240" s="50">
        <f>H240*(1+$I$14)</f>
        <v>100.70422000000001</v>
      </c>
      <c r="J240" s="214">
        <f t="shared" si="43"/>
        <v>1007.0422000000001</v>
      </c>
      <c r="K240" s="1"/>
      <c r="L240" s="1"/>
      <c r="M240" s="1"/>
      <c r="N240" s="1"/>
      <c r="O240" s="1"/>
      <c r="P240" s="1"/>
      <c r="Q240" s="1"/>
      <c r="R240" s="1"/>
      <c r="T240" s="1"/>
      <c r="U240" s="1"/>
      <c r="V240" s="1"/>
      <c r="Z240" s="38">
        <v>87.62</v>
      </c>
      <c r="AB240" s="38">
        <f t="shared" si="44"/>
        <v>78.858000000000004</v>
      </c>
      <c r="AD240" s="38">
        <v>78.86</v>
      </c>
    </row>
    <row r="241" spans="1:30" s="46" customFormat="1" ht="20.100000000000001" customHeight="1" outlineLevel="1">
      <c r="A241" s="47"/>
      <c r="B241" s="174"/>
      <c r="C241" s="48"/>
      <c r="D241" s="48"/>
      <c r="E241" s="48"/>
      <c r="F241" s="48"/>
      <c r="G241" s="48"/>
      <c r="H241" s="49" t="s">
        <v>162</v>
      </c>
      <c r="I241" s="13"/>
      <c r="J241" s="215">
        <f>SUM(J184:J240)</f>
        <v>26261.792708099994</v>
      </c>
      <c r="K241" s="1"/>
      <c r="L241" s="1"/>
      <c r="M241" s="1"/>
      <c r="N241" s="1"/>
      <c r="O241" s="1"/>
      <c r="P241" s="1"/>
      <c r="Q241" s="1"/>
      <c r="R241" s="1"/>
      <c r="Z241" s="49" t="s">
        <v>162</v>
      </c>
      <c r="AB241" s="49" t="s">
        <v>162</v>
      </c>
      <c r="AD241" s="49" t="s">
        <v>162</v>
      </c>
    </row>
    <row r="242" spans="1:30" s="46" customFormat="1" ht="20.100000000000001" customHeight="1">
      <c r="A242" s="47"/>
      <c r="B242" s="170"/>
      <c r="C242" s="47"/>
      <c r="D242" s="47"/>
      <c r="E242" s="19"/>
      <c r="F242" s="47"/>
      <c r="G242" s="195"/>
      <c r="H242" s="31"/>
      <c r="I242" s="6"/>
      <c r="J242" s="216"/>
      <c r="K242" s="1"/>
      <c r="L242" s="1"/>
      <c r="M242" s="1"/>
      <c r="N242" s="1"/>
      <c r="O242" s="1"/>
      <c r="P242" s="1"/>
      <c r="Q242" s="1"/>
      <c r="R242" s="1"/>
      <c r="Z242" s="31"/>
      <c r="AB242" s="31"/>
      <c r="AD242" s="31"/>
    </row>
    <row r="243" spans="1:30" s="46" customFormat="1" ht="20.100000000000001" customHeight="1">
      <c r="A243" s="47"/>
      <c r="B243" s="172">
        <v>12</v>
      </c>
      <c r="C243" s="151"/>
      <c r="D243" s="151"/>
      <c r="E243" s="153" t="s">
        <v>16</v>
      </c>
      <c r="F243" s="155"/>
      <c r="G243" s="156"/>
      <c r="H243" s="156"/>
      <c r="I243" s="157"/>
      <c r="J243" s="213">
        <f>J252</f>
        <v>7834.4394396000007</v>
      </c>
      <c r="K243" s="1"/>
      <c r="L243" s="1"/>
      <c r="M243" s="1"/>
      <c r="N243" s="1"/>
      <c r="O243" s="1"/>
      <c r="P243" s="1"/>
      <c r="Q243" s="1"/>
      <c r="R243" s="1"/>
      <c r="Z243" s="156"/>
      <c r="AB243" s="156"/>
      <c r="AD243" s="156"/>
    </row>
    <row r="244" spans="1:30" s="46" customFormat="1" ht="20.100000000000001" customHeight="1" outlineLevel="1">
      <c r="A244" s="47"/>
      <c r="B244" s="177" t="s">
        <v>5</v>
      </c>
      <c r="C244" s="143"/>
      <c r="D244" s="143"/>
      <c r="E244" s="144" t="s">
        <v>41</v>
      </c>
      <c r="F244" s="142"/>
      <c r="G244" s="145"/>
      <c r="H244" s="140"/>
      <c r="I244" s="141"/>
      <c r="J244" s="217"/>
      <c r="K244" s="1"/>
      <c r="L244" s="1"/>
      <c r="M244" s="1"/>
      <c r="N244" s="1"/>
      <c r="O244" s="1"/>
      <c r="P244" s="1"/>
      <c r="Q244" s="1"/>
      <c r="R244" s="1"/>
      <c r="Z244" s="140"/>
      <c r="AB244" s="140"/>
      <c r="AD244" s="140"/>
    </row>
    <row r="245" spans="1:30" s="46" customFormat="1" ht="20.100000000000001" customHeight="1" outlineLevel="1">
      <c r="A245" s="47"/>
      <c r="B245" s="178" t="s">
        <v>532</v>
      </c>
      <c r="C245" s="45">
        <v>89848</v>
      </c>
      <c r="D245" s="45" t="s">
        <v>77</v>
      </c>
      <c r="E245" s="16" t="s">
        <v>576</v>
      </c>
      <c r="F245" s="45" t="s">
        <v>87</v>
      </c>
      <c r="G245" s="38">
        <v>237.72</v>
      </c>
      <c r="H245" s="38">
        <v>18.59</v>
      </c>
      <c r="I245" s="50">
        <f t="shared" ref="I245:I247" si="46">H245*(1+$I$14)</f>
        <v>23.739430000000002</v>
      </c>
      <c r="J245" s="214">
        <f t="shared" ref="J245:J251" si="47">G245*I245</f>
        <v>5643.3372996000007</v>
      </c>
      <c r="K245" s="1"/>
      <c r="L245" s="1"/>
      <c r="M245" s="1"/>
      <c r="N245" s="1"/>
      <c r="O245" s="1"/>
      <c r="P245" s="1"/>
      <c r="Q245" s="1"/>
      <c r="R245" s="1"/>
      <c r="S245" s="1"/>
      <c r="Z245" s="38">
        <v>20.66</v>
      </c>
      <c r="AB245" s="38">
        <f t="shared" ref="AB245:AB251" si="48">Z245*0.9</f>
        <v>18.594000000000001</v>
      </c>
      <c r="AD245" s="38">
        <v>18.59</v>
      </c>
    </row>
    <row r="246" spans="1:30" s="46" customFormat="1" ht="20.100000000000001" customHeight="1" outlineLevel="1">
      <c r="A246" s="47"/>
      <c r="B246" s="178" t="s">
        <v>533</v>
      </c>
      <c r="C246" s="45">
        <v>89746</v>
      </c>
      <c r="D246" s="45" t="s">
        <v>77</v>
      </c>
      <c r="E246" s="16" t="s">
        <v>574</v>
      </c>
      <c r="F246" s="45" t="s">
        <v>72</v>
      </c>
      <c r="G246" s="38">
        <v>14</v>
      </c>
      <c r="H246" s="38">
        <v>14.97</v>
      </c>
      <c r="I246" s="50">
        <f t="shared" si="46"/>
        <v>19.116690000000002</v>
      </c>
      <c r="J246" s="214">
        <f t="shared" si="47"/>
        <v>267.63366000000002</v>
      </c>
      <c r="K246" s="1"/>
      <c r="L246" s="1"/>
      <c r="M246" s="1"/>
      <c r="N246" s="1"/>
      <c r="O246" s="1"/>
      <c r="P246" s="1"/>
      <c r="Q246" s="1"/>
      <c r="R246" s="1"/>
      <c r="S246" s="1"/>
      <c r="Z246" s="38">
        <v>16.63</v>
      </c>
      <c r="AB246" s="38">
        <f t="shared" si="48"/>
        <v>14.966999999999999</v>
      </c>
      <c r="AD246" s="38">
        <v>14.97</v>
      </c>
    </row>
    <row r="247" spans="1:30" s="46" customFormat="1" ht="20.100000000000001" customHeight="1" outlineLevel="1">
      <c r="A247" s="47"/>
      <c r="B247" s="178" t="s">
        <v>630</v>
      </c>
      <c r="C247" s="45">
        <v>89744</v>
      </c>
      <c r="D247" s="45" t="s">
        <v>77</v>
      </c>
      <c r="E247" s="16" t="s">
        <v>575</v>
      </c>
      <c r="F247" s="45" t="s">
        <v>72</v>
      </c>
      <c r="G247" s="38">
        <v>36</v>
      </c>
      <c r="H247" s="38">
        <v>15</v>
      </c>
      <c r="I247" s="50">
        <f t="shared" si="46"/>
        <v>19.155000000000001</v>
      </c>
      <c r="J247" s="214">
        <f t="shared" si="47"/>
        <v>689.58</v>
      </c>
      <c r="K247" s="1"/>
      <c r="L247" s="1"/>
      <c r="M247" s="1"/>
      <c r="N247" s="1"/>
      <c r="O247" s="1"/>
      <c r="P247" s="1"/>
      <c r="Q247" s="1"/>
      <c r="R247" s="1"/>
      <c r="Z247" s="38">
        <v>16.670000000000002</v>
      </c>
      <c r="AB247" s="38">
        <f t="shared" si="48"/>
        <v>15.003000000000002</v>
      </c>
      <c r="AD247" s="38">
        <v>15</v>
      </c>
    </row>
    <row r="248" spans="1:30" s="46" customFormat="1" ht="20.100000000000001" customHeight="1" outlineLevel="1">
      <c r="A248" s="47"/>
      <c r="B248" s="178" t="s">
        <v>631</v>
      </c>
      <c r="C248" s="45">
        <v>89693</v>
      </c>
      <c r="D248" s="45" t="s">
        <v>77</v>
      </c>
      <c r="E248" s="16" t="s">
        <v>577</v>
      </c>
      <c r="F248" s="45" t="s">
        <v>72</v>
      </c>
      <c r="G248" s="38">
        <v>1</v>
      </c>
      <c r="H248" s="38">
        <v>39.1</v>
      </c>
      <c r="I248" s="50">
        <f>H248*(1+$I$14)</f>
        <v>49.930700000000009</v>
      </c>
      <c r="J248" s="214">
        <f t="shared" si="47"/>
        <v>49.930700000000009</v>
      </c>
      <c r="K248" s="1"/>
      <c r="L248" s="1"/>
      <c r="M248" s="1"/>
      <c r="N248" s="1"/>
      <c r="O248" s="1"/>
      <c r="P248" s="1"/>
      <c r="Q248" s="1"/>
      <c r="R248" s="1"/>
      <c r="Z248" s="38">
        <v>43.45</v>
      </c>
      <c r="AB248" s="38">
        <f t="shared" si="48"/>
        <v>39.105000000000004</v>
      </c>
      <c r="AD248" s="38">
        <v>39.1</v>
      </c>
    </row>
    <row r="249" spans="1:30" s="46" customFormat="1" ht="20.100000000000001" customHeight="1" outlineLevel="1">
      <c r="A249" s="47"/>
      <c r="B249" s="177" t="s">
        <v>6</v>
      </c>
      <c r="C249" s="143"/>
      <c r="D249" s="143"/>
      <c r="E249" s="144" t="s">
        <v>17</v>
      </c>
      <c r="F249" s="142"/>
      <c r="G249" s="140">
        <v>0</v>
      </c>
      <c r="H249" s="140"/>
      <c r="I249" s="141"/>
      <c r="J249" s="217"/>
      <c r="K249" s="1"/>
      <c r="L249" s="1"/>
      <c r="M249" s="1"/>
      <c r="N249" s="1"/>
      <c r="O249" s="1"/>
      <c r="P249" s="1"/>
      <c r="Q249" s="1"/>
      <c r="R249" s="1"/>
      <c r="Z249" s="140"/>
      <c r="AB249" s="140"/>
      <c r="AD249" s="140"/>
    </row>
    <row r="250" spans="1:30" s="46" customFormat="1" ht="20.100000000000001" customHeight="1" outlineLevel="1">
      <c r="A250" s="47"/>
      <c r="B250" s="173" t="s">
        <v>534</v>
      </c>
      <c r="C250" s="45">
        <v>11708</v>
      </c>
      <c r="D250" s="45" t="s">
        <v>77</v>
      </c>
      <c r="E250" s="12" t="s">
        <v>578</v>
      </c>
      <c r="F250" s="45" t="s">
        <v>72</v>
      </c>
      <c r="G250" s="38">
        <v>12</v>
      </c>
      <c r="H250" s="38">
        <v>11.12</v>
      </c>
      <c r="I250" s="50">
        <f>H250*(1+$I$14)</f>
        <v>14.200240000000001</v>
      </c>
      <c r="J250" s="214">
        <f t="shared" si="47"/>
        <v>170.40288000000001</v>
      </c>
      <c r="K250" s="1"/>
      <c r="L250" s="1"/>
      <c r="M250" s="1"/>
      <c r="N250" s="1"/>
      <c r="O250" s="1"/>
      <c r="P250" s="1"/>
      <c r="Q250" s="1"/>
      <c r="R250" s="1"/>
      <c r="Z250" s="38">
        <v>12.36</v>
      </c>
      <c r="AB250" s="38">
        <f t="shared" si="48"/>
        <v>11.124000000000001</v>
      </c>
      <c r="AD250" s="38">
        <v>11.12</v>
      </c>
    </row>
    <row r="251" spans="1:30" s="46" customFormat="1" ht="20.100000000000001" customHeight="1" outlineLevel="1">
      <c r="A251" s="47"/>
      <c r="B251" s="173" t="s">
        <v>535</v>
      </c>
      <c r="C251" s="45">
        <v>72286</v>
      </c>
      <c r="D251" s="45" t="s">
        <v>77</v>
      </c>
      <c r="E251" s="12" t="s">
        <v>573</v>
      </c>
      <c r="F251" s="45" t="s">
        <v>72</v>
      </c>
      <c r="G251" s="38">
        <v>10</v>
      </c>
      <c r="H251" s="38">
        <v>79.37</v>
      </c>
      <c r="I251" s="50">
        <f>H251*(1+$I$14)</f>
        <v>101.35549000000002</v>
      </c>
      <c r="J251" s="214">
        <f t="shared" si="47"/>
        <v>1013.5549000000002</v>
      </c>
      <c r="K251" s="1"/>
      <c r="L251" s="1"/>
      <c r="M251" s="1"/>
      <c r="N251" s="1"/>
      <c r="O251" s="1"/>
      <c r="P251" s="1"/>
      <c r="Q251" s="1"/>
      <c r="R251" s="1"/>
      <c r="Z251" s="38">
        <v>88.19</v>
      </c>
      <c r="AB251" s="38">
        <f t="shared" si="48"/>
        <v>79.370999999999995</v>
      </c>
      <c r="AD251" s="38">
        <v>79.37</v>
      </c>
    </row>
    <row r="252" spans="1:30" s="46" customFormat="1" ht="20.100000000000001" customHeight="1" outlineLevel="1">
      <c r="A252" s="47"/>
      <c r="B252" s="174"/>
      <c r="C252" s="48"/>
      <c r="D252" s="48"/>
      <c r="E252" s="48"/>
      <c r="F252" s="48"/>
      <c r="G252" s="48"/>
      <c r="H252" s="49" t="s">
        <v>162</v>
      </c>
      <c r="I252" s="13"/>
      <c r="J252" s="215">
        <f>J245+J246+J247+J248+J250+J251</f>
        <v>7834.4394396000007</v>
      </c>
      <c r="K252" s="1"/>
      <c r="L252" s="1"/>
      <c r="M252" s="1"/>
      <c r="N252" s="1"/>
      <c r="O252" s="1"/>
      <c r="P252" s="1"/>
      <c r="Q252" s="1"/>
      <c r="R252" s="1"/>
      <c r="Z252" s="49" t="s">
        <v>162</v>
      </c>
      <c r="AB252" s="49" t="s">
        <v>162</v>
      </c>
      <c r="AD252" s="49" t="s">
        <v>162</v>
      </c>
    </row>
    <row r="253" spans="1:30" s="46" customFormat="1" ht="20.100000000000001" customHeight="1">
      <c r="A253" s="47"/>
      <c r="B253" s="170"/>
      <c r="C253" s="47"/>
      <c r="D253" s="47"/>
      <c r="E253" s="19"/>
      <c r="F253" s="47"/>
      <c r="G253" s="195"/>
      <c r="H253" s="31"/>
      <c r="I253" s="6"/>
      <c r="J253" s="216"/>
      <c r="K253" s="1"/>
      <c r="L253" s="1"/>
      <c r="M253" s="1"/>
      <c r="N253" s="1"/>
      <c r="O253" s="1"/>
      <c r="P253" s="1"/>
      <c r="Q253" s="1"/>
      <c r="R253" s="1"/>
      <c r="T253" s="1"/>
      <c r="U253" s="1"/>
      <c r="V253" s="1"/>
      <c r="Z253" s="31"/>
      <c r="AB253" s="31"/>
      <c r="AD253" s="31"/>
    </row>
    <row r="254" spans="1:30" s="46" customFormat="1" ht="20.100000000000001" customHeight="1">
      <c r="A254" s="47"/>
      <c r="B254" s="172">
        <v>13</v>
      </c>
      <c r="C254" s="151"/>
      <c r="D254" s="151"/>
      <c r="E254" s="153" t="s">
        <v>42</v>
      </c>
      <c r="F254" s="153"/>
      <c r="G254" s="154"/>
      <c r="H254" s="154"/>
      <c r="I254" s="153"/>
      <c r="J254" s="213">
        <f>J265</f>
        <v>22021.890667700001</v>
      </c>
      <c r="K254" s="1"/>
      <c r="L254" s="1"/>
      <c r="M254" s="1"/>
      <c r="N254" s="1"/>
      <c r="O254" s="1"/>
      <c r="P254" s="1"/>
      <c r="Q254" s="1"/>
      <c r="R254" s="1"/>
      <c r="T254" s="1"/>
      <c r="U254" s="1"/>
      <c r="V254" s="1"/>
      <c r="Z254" s="154"/>
      <c r="AB254" s="154"/>
      <c r="AD254" s="154"/>
    </row>
    <row r="255" spans="1:30" s="46" customFormat="1" ht="20.100000000000001" customHeight="1" outlineLevel="1">
      <c r="A255" s="47"/>
      <c r="B255" s="173" t="s">
        <v>8</v>
      </c>
      <c r="C255" s="45">
        <v>89712</v>
      </c>
      <c r="D255" s="45" t="s">
        <v>77</v>
      </c>
      <c r="E255" s="16" t="s">
        <v>400</v>
      </c>
      <c r="F255" s="45" t="s">
        <v>87</v>
      </c>
      <c r="G255" s="38">
        <v>60.94</v>
      </c>
      <c r="H255" s="38">
        <v>18.2</v>
      </c>
      <c r="I255" s="50">
        <f t="shared" ref="I255:I263" si="49">H255*(1+$I$14)</f>
        <v>23.241400000000002</v>
      </c>
      <c r="J255" s="214">
        <f t="shared" ref="J255:J264" si="50">G255*I255</f>
        <v>1416.3309160000001</v>
      </c>
      <c r="K255" s="1"/>
      <c r="L255" s="1"/>
      <c r="M255" s="1"/>
      <c r="N255" s="1"/>
      <c r="O255" s="1"/>
      <c r="P255" s="1"/>
      <c r="Q255" s="1"/>
      <c r="R255" s="1"/>
      <c r="T255" s="1"/>
      <c r="U255" s="1"/>
      <c r="V255" s="1"/>
      <c r="Z255" s="38">
        <v>20.22</v>
      </c>
      <c r="AB255" s="38">
        <f t="shared" ref="AB255:AB264" si="51">Z255*0.9</f>
        <v>18.198</v>
      </c>
      <c r="AD255" s="38">
        <v>18.2</v>
      </c>
    </row>
    <row r="256" spans="1:30" ht="20.100000000000001" customHeight="1" outlineLevel="1">
      <c r="A256" s="47"/>
      <c r="B256" s="173" t="s">
        <v>824</v>
      </c>
      <c r="C256" s="45">
        <v>89713</v>
      </c>
      <c r="D256" s="45" t="s">
        <v>77</v>
      </c>
      <c r="E256" s="16" t="s">
        <v>401</v>
      </c>
      <c r="F256" s="45" t="s">
        <v>87</v>
      </c>
      <c r="G256" s="38">
        <v>18.05</v>
      </c>
      <c r="H256" s="38">
        <v>27.71</v>
      </c>
      <c r="I256" s="50">
        <f t="shared" si="49"/>
        <v>35.385670000000005</v>
      </c>
      <c r="J256" s="214">
        <f t="shared" si="50"/>
        <v>638.71134350000011</v>
      </c>
      <c r="S256" s="46"/>
      <c r="Z256" s="38">
        <v>30.79</v>
      </c>
      <c r="AB256" s="38">
        <f t="shared" si="51"/>
        <v>27.710999999999999</v>
      </c>
      <c r="AD256" s="38">
        <v>27.71</v>
      </c>
    </row>
    <row r="257" spans="1:30" ht="20.100000000000001" customHeight="1" outlineLevel="1">
      <c r="A257" s="47"/>
      <c r="B257" s="173" t="s">
        <v>825</v>
      </c>
      <c r="C257" s="45">
        <v>89714</v>
      </c>
      <c r="D257" s="45" t="s">
        <v>77</v>
      </c>
      <c r="E257" s="16" t="s">
        <v>399</v>
      </c>
      <c r="F257" s="45" t="s">
        <v>87</v>
      </c>
      <c r="G257" s="38">
        <v>43.52</v>
      </c>
      <c r="H257" s="38">
        <v>35.71</v>
      </c>
      <c r="I257" s="50">
        <f t="shared" si="49"/>
        <v>45.601670000000006</v>
      </c>
      <c r="J257" s="214">
        <f t="shared" si="50"/>
        <v>1984.5846784000005</v>
      </c>
      <c r="S257" s="46"/>
      <c r="Z257" s="38">
        <v>39.68</v>
      </c>
      <c r="AB257" s="38">
        <f t="shared" si="51"/>
        <v>35.712000000000003</v>
      </c>
      <c r="AD257" s="38">
        <v>35.71</v>
      </c>
    </row>
    <row r="258" spans="1:30" s="46" customFormat="1" ht="20.100000000000001" customHeight="1" outlineLevel="1">
      <c r="A258" s="47"/>
      <c r="B258" s="173" t="s">
        <v>826</v>
      </c>
      <c r="C258" s="45">
        <v>89849</v>
      </c>
      <c r="D258" s="45" t="s">
        <v>77</v>
      </c>
      <c r="E258" s="16" t="s">
        <v>402</v>
      </c>
      <c r="F258" s="45" t="s">
        <v>87</v>
      </c>
      <c r="G258" s="38">
        <v>2.77</v>
      </c>
      <c r="H258" s="38">
        <v>35.619999999999997</v>
      </c>
      <c r="I258" s="50">
        <f t="shared" si="49"/>
        <v>45.486740000000005</v>
      </c>
      <c r="J258" s="214">
        <f t="shared" si="50"/>
        <v>125.99826980000002</v>
      </c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Z258" s="38">
        <v>39.58</v>
      </c>
      <c r="AB258" s="38">
        <f t="shared" si="51"/>
        <v>35.622</v>
      </c>
      <c r="AD258" s="38">
        <v>35.619999999999997</v>
      </c>
    </row>
    <row r="259" spans="1:30" s="46" customFormat="1" ht="20.100000000000001" customHeight="1" outlineLevel="1">
      <c r="A259" s="47"/>
      <c r="B259" s="173" t="s">
        <v>827</v>
      </c>
      <c r="C259" s="45">
        <v>98102</v>
      </c>
      <c r="D259" s="32" t="s">
        <v>77</v>
      </c>
      <c r="E259" s="16" t="s">
        <v>700</v>
      </c>
      <c r="F259" s="45" t="s">
        <v>72</v>
      </c>
      <c r="G259" s="38">
        <v>4</v>
      </c>
      <c r="H259" s="38">
        <v>70.31</v>
      </c>
      <c r="I259" s="50">
        <f t="shared" si="49"/>
        <v>89.785870000000017</v>
      </c>
      <c r="J259" s="214">
        <f t="shared" si="50"/>
        <v>359.14348000000007</v>
      </c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Z259" s="38">
        <v>78.12</v>
      </c>
      <c r="AB259" s="38">
        <f t="shared" si="51"/>
        <v>70.308000000000007</v>
      </c>
      <c r="AD259" s="38">
        <v>70.31</v>
      </c>
    </row>
    <row r="260" spans="1:30" s="46" customFormat="1" ht="20.100000000000001" customHeight="1" outlineLevel="1">
      <c r="A260" s="47"/>
      <c r="B260" s="173" t="s">
        <v>828</v>
      </c>
      <c r="C260" s="45">
        <v>72289</v>
      </c>
      <c r="D260" s="32" t="s">
        <v>77</v>
      </c>
      <c r="E260" s="16" t="s">
        <v>559</v>
      </c>
      <c r="F260" s="45" t="s">
        <v>72</v>
      </c>
      <c r="G260" s="38">
        <v>13</v>
      </c>
      <c r="H260" s="38">
        <v>194.33</v>
      </c>
      <c r="I260" s="50">
        <f t="shared" si="49"/>
        <v>248.15941000000004</v>
      </c>
      <c r="J260" s="214">
        <f t="shared" si="50"/>
        <v>3226.0723300000004</v>
      </c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Z260" s="38">
        <v>215.92</v>
      </c>
      <c r="AB260" s="38">
        <f t="shared" si="51"/>
        <v>194.328</v>
      </c>
      <c r="AD260" s="38">
        <v>194.33</v>
      </c>
    </row>
    <row r="261" spans="1:30" s="46" customFormat="1" ht="20.100000000000001" customHeight="1" outlineLevel="1">
      <c r="A261" s="47"/>
      <c r="B261" s="173" t="s">
        <v>829</v>
      </c>
      <c r="C261" s="45">
        <v>83446</v>
      </c>
      <c r="D261" s="32" t="s">
        <v>77</v>
      </c>
      <c r="E261" s="16" t="s">
        <v>571</v>
      </c>
      <c r="F261" s="45" t="s">
        <v>72</v>
      </c>
      <c r="G261" s="38">
        <v>1</v>
      </c>
      <c r="H261" s="38">
        <v>135.28</v>
      </c>
      <c r="I261" s="50">
        <f t="shared" si="49"/>
        <v>172.75256000000002</v>
      </c>
      <c r="J261" s="214">
        <f t="shared" si="50"/>
        <v>172.75256000000002</v>
      </c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Z261" s="38">
        <v>150.31</v>
      </c>
      <c r="AB261" s="38">
        <f t="shared" si="51"/>
        <v>135.279</v>
      </c>
      <c r="AD261" s="38">
        <v>135.28</v>
      </c>
    </row>
    <row r="262" spans="1:30" s="46" customFormat="1" ht="20.100000000000001" customHeight="1" outlineLevel="1">
      <c r="A262" s="47"/>
      <c r="B262" s="173" t="s">
        <v>830</v>
      </c>
      <c r="C262" s="45">
        <v>89798</v>
      </c>
      <c r="D262" s="45" t="s">
        <v>77</v>
      </c>
      <c r="E262" s="16" t="s">
        <v>623</v>
      </c>
      <c r="F262" s="45" t="s">
        <v>72</v>
      </c>
      <c r="G262" s="38">
        <v>23</v>
      </c>
      <c r="H262" s="38">
        <v>7.22</v>
      </c>
      <c r="I262" s="50">
        <f t="shared" si="49"/>
        <v>9.2199400000000011</v>
      </c>
      <c r="J262" s="214">
        <f t="shared" si="50"/>
        <v>212.05862000000002</v>
      </c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Z262" s="38">
        <v>8.02</v>
      </c>
      <c r="AB262" s="38">
        <f t="shared" si="51"/>
        <v>7.218</v>
      </c>
      <c r="AD262" s="38">
        <v>7.22</v>
      </c>
    </row>
    <row r="263" spans="1:30" s="46" customFormat="1" ht="29.25" customHeight="1" outlineLevel="1">
      <c r="A263" s="47"/>
      <c r="B263" s="173" t="s">
        <v>831</v>
      </c>
      <c r="C263" s="45">
        <v>98079</v>
      </c>
      <c r="D263" s="45" t="s">
        <v>77</v>
      </c>
      <c r="E263" s="16" t="s">
        <v>701</v>
      </c>
      <c r="F263" s="45" t="s">
        <v>72</v>
      </c>
      <c r="G263" s="38">
        <v>1</v>
      </c>
      <c r="H263" s="38">
        <v>4740.3900000000003</v>
      </c>
      <c r="I263" s="50">
        <f t="shared" si="49"/>
        <v>6053.4780300000011</v>
      </c>
      <c r="J263" s="214">
        <f t="shared" si="50"/>
        <v>6053.4780300000011</v>
      </c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Z263" s="38">
        <v>5267.1</v>
      </c>
      <c r="AB263" s="38">
        <f t="shared" si="51"/>
        <v>4740.3900000000003</v>
      </c>
      <c r="AD263" s="38">
        <v>4740.3900000000003</v>
      </c>
    </row>
    <row r="264" spans="1:30" s="46" customFormat="1" ht="29.25" customHeight="1" outlineLevel="1">
      <c r="A264" s="47"/>
      <c r="B264" s="173" t="s">
        <v>832</v>
      </c>
      <c r="C264" s="45">
        <v>98068</v>
      </c>
      <c r="D264" s="45" t="s">
        <v>77</v>
      </c>
      <c r="E264" s="16" t="s">
        <v>702</v>
      </c>
      <c r="F264" s="45" t="s">
        <v>72</v>
      </c>
      <c r="G264" s="38">
        <v>1</v>
      </c>
      <c r="H264" s="38">
        <v>6133.72</v>
      </c>
      <c r="I264" s="50">
        <f>H264*(1+$I$14)</f>
        <v>7832.7604400000009</v>
      </c>
      <c r="J264" s="214">
        <f t="shared" si="50"/>
        <v>7832.7604400000009</v>
      </c>
      <c r="K264" s="1"/>
      <c r="L264" s="1"/>
      <c r="M264" s="1"/>
      <c r="N264" s="1"/>
      <c r="O264" s="1"/>
      <c r="P264" s="1"/>
      <c r="Q264" s="1"/>
      <c r="R264" s="1"/>
      <c r="S264" s="1"/>
      <c r="Z264" s="38">
        <v>6815.25</v>
      </c>
      <c r="AB264" s="38">
        <f t="shared" si="51"/>
        <v>6133.7250000000004</v>
      </c>
      <c r="AD264" s="38">
        <v>6133.72</v>
      </c>
    </row>
    <row r="265" spans="1:30" s="46" customFormat="1" ht="20.100000000000001" customHeight="1" outlineLevel="1">
      <c r="A265" s="47"/>
      <c r="B265" s="174"/>
      <c r="C265" s="48"/>
      <c r="D265" s="48"/>
      <c r="E265" s="48"/>
      <c r="F265" s="48"/>
      <c r="G265" s="48"/>
      <c r="H265" s="49" t="s">
        <v>162</v>
      </c>
      <c r="I265" s="13"/>
      <c r="J265" s="215">
        <f>SUM(J255:J264)</f>
        <v>22021.890667700001</v>
      </c>
      <c r="K265" s="1"/>
      <c r="L265" s="1"/>
      <c r="M265" s="1"/>
      <c r="N265" s="1"/>
      <c r="O265" s="1"/>
      <c r="P265" s="1"/>
      <c r="Q265" s="1"/>
      <c r="R265" s="1"/>
      <c r="S265" s="1"/>
      <c r="Z265" s="49" t="s">
        <v>162</v>
      </c>
      <c r="AB265" s="49" t="s">
        <v>162</v>
      </c>
      <c r="AD265" s="49" t="s">
        <v>162</v>
      </c>
    </row>
    <row r="266" spans="1:30" s="46" customFormat="1" ht="20.100000000000001" customHeight="1">
      <c r="A266" s="47"/>
      <c r="B266" s="170"/>
      <c r="C266" s="47"/>
      <c r="D266" s="47"/>
      <c r="E266" s="19"/>
      <c r="F266" s="47"/>
      <c r="G266" s="195"/>
      <c r="H266" s="31"/>
      <c r="I266" s="6"/>
      <c r="J266" s="216"/>
      <c r="K266" s="1"/>
      <c r="L266" s="1"/>
      <c r="M266" s="1"/>
      <c r="N266" s="1"/>
      <c r="O266" s="1"/>
      <c r="P266" s="1"/>
      <c r="Q266" s="1"/>
      <c r="R266" s="1"/>
      <c r="S266" s="1"/>
      <c r="Z266" s="31"/>
      <c r="AB266" s="31"/>
      <c r="AD266" s="31"/>
    </row>
    <row r="267" spans="1:30" s="46" customFormat="1" ht="20.100000000000001" customHeight="1">
      <c r="A267" s="47"/>
      <c r="B267" s="172">
        <v>14</v>
      </c>
      <c r="C267" s="151"/>
      <c r="D267" s="151"/>
      <c r="E267" s="153" t="s">
        <v>19</v>
      </c>
      <c r="F267" s="153"/>
      <c r="G267" s="154"/>
      <c r="H267" s="154"/>
      <c r="I267" s="153"/>
      <c r="J267" s="213">
        <f>J299</f>
        <v>40589.285375000014</v>
      </c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Z267" s="154"/>
      <c r="AB267" s="154"/>
      <c r="AD267" s="154"/>
    </row>
    <row r="268" spans="1:30" s="46" customFormat="1" ht="39.950000000000003" customHeight="1" outlineLevel="1">
      <c r="A268" s="47"/>
      <c r="B268" s="173" t="s">
        <v>13</v>
      </c>
      <c r="C268" s="45" t="s">
        <v>212</v>
      </c>
      <c r="D268" s="45" t="s">
        <v>96</v>
      </c>
      <c r="E268" s="16" t="s">
        <v>331</v>
      </c>
      <c r="F268" s="45" t="s">
        <v>72</v>
      </c>
      <c r="G268" s="38">
        <v>2</v>
      </c>
      <c r="H268" s="38">
        <v>824.38</v>
      </c>
      <c r="I268" s="50">
        <f t="shared" ref="I268:I297" si="52">H268*(1+$I$14)</f>
        <v>1052.7332600000002</v>
      </c>
      <c r="J268" s="214">
        <f t="shared" ref="J268:J298" si="53">G268*I268</f>
        <v>2105.4665200000004</v>
      </c>
      <c r="K268" s="1"/>
      <c r="L268" s="1"/>
      <c r="M268" s="1"/>
      <c r="N268" s="1"/>
      <c r="O268" s="1"/>
      <c r="P268" s="1"/>
      <c r="Q268" s="1"/>
      <c r="R268" s="1"/>
      <c r="S268" s="1"/>
      <c r="Z268" s="38">
        <v>915.98</v>
      </c>
      <c r="AB268" s="38">
        <f t="shared" ref="AB268:AB298" si="54">Z268*0.9</f>
        <v>824.38200000000006</v>
      </c>
      <c r="AD268" s="38">
        <v>824.38</v>
      </c>
    </row>
    <row r="269" spans="1:30" ht="30" customHeight="1" outlineLevel="1">
      <c r="A269" s="47"/>
      <c r="B269" s="173" t="s">
        <v>15</v>
      </c>
      <c r="C269" s="45">
        <v>86888</v>
      </c>
      <c r="D269" s="45" t="s">
        <v>77</v>
      </c>
      <c r="E269" s="16" t="s">
        <v>327</v>
      </c>
      <c r="F269" s="45" t="s">
        <v>72</v>
      </c>
      <c r="G269" s="38">
        <v>2</v>
      </c>
      <c r="H269" s="38">
        <v>345.72</v>
      </c>
      <c r="I269" s="50">
        <f t="shared" si="52"/>
        <v>441.48444000000006</v>
      </c>
      <c r="J269" s="214">
        <f t="shared" si="53"/>
        <v>882.96888000000013</v>
      </c>
      <c r="Z269" s="38">
        <v>384.13</v>
      </c>
      <c r="AB269" s="38">
        <f t="shared" si="54"/>
        <v>345.71699999999998</v>
      </c>
      <c r="AD269" s="38">
        <v>345.72</v>
      </c>
    </row>
    <row r="270" spans="1:30" ht="39.950000000000003" customHeight="1" outlineLevel="1">
      <c r="A270" s="47"/>
      <c r="B270" s="173" t="s">
        <v>397</v>
      </c>
      <c r="C270" s="40">
        <v>72739</v>
      </c>
      <c r="D270" s="45" t="s">
        <v>77</v>
      </c>
      <c r="E270" s="16" t="s">
        <v>234</v>
      </c>
      <c r="F270" s="45" t="s">
        <v>72</v>
      </c>
      <c r="G270" s="38">
        <v>10</v>
      </c>
      <c r="H270" s="38">
        <v>420.54</v>
      </c>
      <c r="I270" s="50">
        <f t="shared" si="52"/>
        <v>537.02958000000012</v>
      </c>
      <c r="J270" s="214">
        <f t="shared" si="53"/>
        <v>5370.2958000000017</v>
      </c>
      <c r="Z270" s="38">
        <v>467.27</v>
      </c>
      <c r="AB270" s="38">
        <f t="shared" si="54"/>
        <v>420.54300000000001</v>
      </c>
      <c r="AD270" s="38">
        <v>420.54</v>
      </c>
    </row>
    <row r="271" spans="1:30" ht="30" customHeight="1" outlineLevel="1">
      <c r="A271" s="47"/>
      <c r="B271" s="173" t="s">
        <v>398</v>
      </c>
      <c r="C271" s="40">
        <v>20</v>
      </c>
      <c r="D271" s="45" t="s">
        <v>681</v>
      </c>
      <c r="E271" s="16" t="s">
        <v>328</v>
      </c>
      <c r="F271" s="45" t="s">
        <v>72</v>
      </c>
      <c r="G271" s="38">
        <v>14</v>
      </c>
      <c r="H271" s="38">
        <v>209.48</v>
      </c>
      <c r="I271" s="50">
        <f t="shared" si="52"/>
        <v>267.50596000000002</v>
      </c>
      <c r="J271" s="214">
        <f t="shared" si="53"/>
        <v>3745.0834400000003</v>
      </c>
      <c r="S271" s="46"/>
      <c r="Z271" s="38">
        <v>232.76</v>
      </c>
      <c r="AB271" s="38">
        <f t="shared" si="54"/>
        <v>209.48400000000001</v>
      </c>
      <c r="AD271" s="38">
        <v>209.48</v>
      </c>
    </row>
    <row r="272" spans="1:30" ht="30" customHeight="1" outlineLevel="1">
      <c r="A272" s="47"/>
      <c r="B272" s="173" t="s">
        <v>165</v>
      </c>
      <c r="C272" s="45">
        <v>86901</v>
      </c>
      <c r="D272" s="45" t="s">
        <v>77</v>
      </c>
      <c r="E272" s="16" t="s">
        <v>112</v>
      </c>
      <c r="F272" s="45" t="s">
        <v>72</v>
      </c>
      <c r="G272" s="38">
        <v>13</v>
      </c>
      <c r="H272" s="38">
        <v>108.9</v>
      </c>
      <c r="I272" s="50">
        <f t="shared" si="52"/>
        <v>139.06530000000004</v>
      </c>
      <c r="J272" s="214">
        <f t="shared" si="53"/>
        <v>1807.8489000000004</v>
      </c>
      <c r="S272" s="46"/>
      <c r="Z272" s="38">
        <v>121</v>
      </c>
      <c r="AB272" s="38">
        <f t="shared" si="54"/>
        <v>108.9</v>
      </c>
      <c r="AD272" s="38">
        <v>108.9</v>
      </c>
    </row>
    <row r="273" spans="1:30" ht="39.950000000000003" customHeight="1" outlineLevel="1">
      <c r="A273" s="47"/>
      <c r="B273" s="173" t="s">
        <v>166</v>
      </c>
      <c r="C273" s="45">
        <v>86936</v>
      </c>
      <c r="D273" s="45" t="s">
        <v>77</v>
      </c>
      <c r="E273" s="16" t="s">
        <v>115</v>
      </c>
      <c r="F273" s="45" t="s">
        <v>72</v>
      </c>
      <c r="G273" s="38">
        <v>3</v>
      </c>
      <c r="H273" s="38">
        <v>363.18</v>
      </c>
      <c r="I273" s="50">
        <f t="shared" si="52"/>
        <v>463.78086000000008</v>
      </c>
      <c r="J273" s="214">
        <f t="shared" si="53"/>
        <v>1391.3425800000002</v>
      </c>
      <c r="S273" s="46"/>
      <c r="Z273" s="38">
        <v>403.53</v>
      </c>
      <c r="AB273" s="38">
        <f t="shared" si="54"/>
        <v>363.17699999999996</v>
      </c>
      <c r="AD273" s="38">
        <v>363.18</v>
      </c>
    </row>
    <row r="274" spans="1:30" ht="39.950000000000003" customHeight="1" outlineLevel="1">
      <c r="A274" s="47"/>
      <c r="B274" s="173" t="s">
        <v>167</v>
      </c>
      <c r="C274" s="45">
        <v>86936</v>
      </c>
      <c r="D274" s="45" t="s">
        <v>77</v>
      </c>
      <c r="E274" s="16" t="s">
        <v>116</v>
      </c>
      <c r="F274" s="45" t="s">
        <v>58</v>
      </c>
      <c r="G274" s="38">
        <v>9</v>
      </c>
      <c r="H274" s="38">
        <v>363.18</v>
      </c>
      <c r="I274" s="50">
        <f t="shared" si="52"/>
        <v>463.78086000000008</v>
      </c>
      <c r="J274" s="214">
        <f t="shared" si="53"/>
        <v>4174.0277400000004</v>
      </c>
      <c r="Z274" s="38">
        <v>403.53</v>
      </c>
      <c r="AB274" s="38">
        <f t="shared" si="54"/>
        <v>363.17699999999996</v>
      </c>
      <c r="AD274" s="38">
        <v>363.18</v>
      </c>
    </row>
    <row r="275" spans="1:30" ht="20.100000000000001" customHeight="1" outlineLevel="1">
      <c r="A275" s="47"/>
      <c r="B275" s="173" t="s">
        <v>168</v>
      </c>
      <c r="C275" s="45"/>
      <c r="D275" s="45" t="s">
        <v>3</v>
      </c>
      <c r="E275" s="16" t="s">
        <v>225</v>
      </c>
      <c r="F275" s="45" t="s">
        <v>72</v>
      </c>
      <c r="G275" s="38">
        <v>2</v>
      </c>
      <c r="H275" s="38">
        <v>44.01</v>
      </c>
      <c r="I275" s="50">
        <f t="shared" si="52"/>
        <v>56.200770000000006</v>
      </c>
      <c r="J275" s="214">
        <f t="shared" si="53"/>
        <v>112.40154000000001</v>
      </c>
      <c r="S275" s="46"/>
      <c r="Z275" s="38">
        <v>48.9</v>
      </c>
      <c r="AB275" s="38">
        <f t="shared" si="54"/>
        <v>44.01</v>
      </c>
      <c r="AD275" s="38">
        <v>44.01</v>
      </c>
    </row>
    <row r="276" spans="1:30" ht="30" customHeight="1" outlineLevel="1">
      <c r="A276" s="47"/>
      <c r="B276" s="173" t="s">
        <v>169</v>
      </c>
      <c r="C276" s="45">
        <v>86904</v>
      </c>
      <c r="D276" s="45" t="s">
        <v>77</v>
      </c>
      <c r="E276" s="16" t="s">
        <v>659</v>
      </c>
      <c r="F276" s="45" t="s">
        <v>72</v>
      </c>
      <c r="G276" s="38">
        <v>3</v>
      </c>
      <c r="H276" s="38">
        <v>97.38000000000001</v>
      </c>
      <c r="I276" s="50">
        <f t="shared" si="52"/>
        <v>124.35426000000002</v>
      </c>
      <c r="J276" s="214">
        <f t="shared" si="53"/>
        <v>373.06278000000009</v>
      </c>
      <c r="Z276" s="38">
        <v>108.2</v>
      </c>
      <c r="AB276" s="38">
        <f t="shared" si="54"/>
        <v>97.38000000000001</v>
      </c>
      <c r="AD276" s="38">
        <v>97.38000000000001</v>
      </c>
    </row>
    <row r="277" spans="1:30" ht="30" customHeight="1" outlineLevel="1">
      <c r="A277" s="47"/>
      <c r="B277" s="173" t="s">
        <v>170</v>
      </c>
      <c r="C277" s="45">
        <v>86904</v>
      </c>
      <c r="D277" s="45" t="s">
        <v>77</v>
      </c>
      <c r="E277" s="16" t="s">
        <v>330</v>
      </c>
      <c r="F277" s="45" t="s">
        <v>72</v>
      </c>
      <c r="G277" s="38">
        <v>3</v>
      </c>
      <c r="H277" s="38">
        <v>97.38000000000001</v>
      </c>
      <c r="I277" s="50">
        <f t="shared" si="52"/>
        <v>124.35426000000002</v>
      </c>
      <c r="J277" s="214">
        <f t="shared" si="53"/>
        <v>373.06278000000009</v>
      </c>
      <c r="Z277" s="38">
        <v>108.2</v>
      </c>
      <c r="AB277" s="38">
        <f t="shared" si="54"/>
        <v>97.38000000000001</v>
      </c>
      <c r="AD277" s="38">
        <v>97.38000000000001</v>
      </c>
    </row>
    <row r="278" spans="1:30" ht="30" customHeight="1" outlineLevel="1">
      <c r="A278" s="47"/>
      <c r="B278" s="173" t="s">
        <v>171</v>
      </c>
      <c r="C278" s="45">
        <v>86919</v>
      </c>
      <c r="D278" s="45" t="s">
        <v>77</v>
      </c>
      <c r="E278" s="16" t="s">
        <v>333</v>
      </c>
      <c r="F278" s="45" t="s">
        <v>72</v>
      </c>
      <c r="G278" s="38">
        <v>5</v>
      </c>
      <c r="H278" s="38">
        <v>657.8</v>
      </c>
      <c r="I278" s="50">
        <f t="shared" si="52"/>
        <v>840.01060000000007</v>
      </c>
      <c r="J278" s="214">
        <f t="shared" si="53"/>
        <v>4200.0529999999999</v>
      </c>
      <c r="Z278" s="38">
        <v>730.89</v>
      </c>
      <c r="AB278" s="38">
        <f t="shared" si="54"/>
        <v>657.80100000000004</v>
      </c>
      <c r="AD278" s="38">
        <v>657.8</v>
      </c>
    </row>
    <row r="279" spans="1:30" ht="30" customHeight="1" outlineLevel="1">
      <c r="A279" s="47"/>
      <c r="B279" s="173" t="s">
        <v>172</v>
      </c>
      <c r="C279" s="45">
        <v>9535</v>
      </c>
      <c r="D279" s="45" t="s">
        <v>77</v>
      </c>
      <c r="E279" s="16" t="s">
        <v>113</v>
      </c>
      <c r="F279" s="45" t="s">
        <v>72</v>
      </c>
      <c r="G279" s="38">
        <v>10</v>
      </c>
      <c r="H279" s="38">
        <v>52.51</v>
      </c>
      <c r="I279" s="50">
        <f t="shared" si="52"/>
        <v>67.055270000000007</v>
      </c>
      <c r="J279" s="214">
        <f t="shared" si="53"/>
        <v>670.55270000000007</v>
      </c>
      <c r="Z279" s="38">
        <v>58.35</v>
      </c>
      <c r="AB279" s="38">
        <f t="shared" si="54"/>
        <v>52.515000000000001</v>
      </c>
      <c r="AD279" s="38">
        <v>52.51</v>
      </c>
    </row>
    <row r="280" spans="1:30" ht="30" customHeight="1" outlineLevel="1">
      <c r="A280" s="47"/>
      <c r="B280" s="173" t="s">
        <v>173</v>
      </c>
      <c r="C280" s="40" t="s">
        <v>211</v>
      </c>
      <c r="D280" s="33" t="s">
        <v>96</v>
      </c>
      <c r="E280" s="16" t="s">
        <v>329</v>
      </c>
      <c r="F280" s="45" t="s">
        <v>72</v>
      </c>
      <c r="G280" s="38">
        <v>2</v>
      </c>
      <c r="H280" s="38">
        <v>497.33</v>
      </c>
      <c r="I280" s="50">
        <f t="shared" si="52"/>
        <v>635.09041000000002</v>
      </c>
      <c r="J280" s="214">
        <f t="shared" si="53"/>
        <v>1270.18082</v>
      </c>
      <c r="Z280" s="38">
        <v>552.59</v>
      </c>
      <c r="AB280" s="38">
        <f t="shared" si="54"/>
        <v>497.33100000000002</v>
      </c>
      <c r="AD280" s="38">
        <v>497.33</v>
      </c>
    </row>
    <row r="281" spans="1:30" ht="20.100000000000001" customHeight="1" outlineLevel="1">
      <c r="A281" s="47"/>
      <c r="B281" s="173" t="s">
        <v>174</v>
      </c>
      <c r="C281" s="45">
        <v>377</v>
      </c>
      <c r="D281" s="45" t="s">
        <v>77</v>
      </c>
      <c r="E281" s="16" t="s">
        <v>658</v>
      </c>
      <c r="F281" s="45" t="s">
        <v>72</v>
      </c>
      <c r="G281" s="38">
        <v>2</v>
      </c>
      <c r="H281" s="38">
        <v>22.23</v>
      </c>
      <c r="I281" s="50">
        <f t="shared" si="52"/>
        <v>28.387710000000002</v>
      </c>
      <c r="J281" s="214">
        <f t="shared" si="53"/>
        <v>56.775420000000004</v>
      </c>
      <c r="Z281" s="38">
        <v>24.7</v>
      </c>
      <c r="AB281" s="38">
        <f t="shared" si="54"/>
        <v>22.23</v>
      </c>
      <c r="AD281" s="38">
        <v>22.23</v>
      </c>
    </row>
    <row r="282" spans="1:30" s="46" customFormat="1" ht="25.5" outlineLevel="1">
      <c r="A282" s="47"/>
      <c r="B282" s="173" t="s">
        <v>175</v>
      </c>
      <c r="C282" s="45">
        <v>11703</v>
      </c>
      <c r="D282" s="45" t="s">
        <v>77</v>
      </c>
      <c r="E282" s="16" t="s">
        <v>657</v>
      </c>
      <c r="F282" s="45" t="s">
        <v>72</v>
      </c>
      <c r="G282" s="38">
        <v>14</v>
      </c>
      <c r="H282" s="38">
        <v>39.979999999999997</v>
      </c>
      <c r="I282" s="50">
        <f t="shared" si="52"/>
        <v>51.054459999999999</v>
      </c>
      <c r="J282" s="214">
        <f t="shared" si="53"/>
        <v>714.76243999999997</v>
      </c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Z282" s="38">
        <v>44.42</v>
      </c>
      <c r="AB282" s="38">
        <f t="shared" si="54"/>
        <v>39.978000000000002</v>
      </c>
      <c r="AD282" s="38">
        <v>39.979999999999997</v>
      </c>
    </row>
    <row r="283" spans="1:30" s="46" customFormat="1" ht="30" customHeight="1" outlineLevel="1">
      <c r="A283" s="47"/>
      <c r="B283" s="173" t="s">
        <v>176</v>
      </c>
      <c r="C283" s="40">
        <v>38189</v>
      </c>
      <c r="D283" s="45" t="s">
        <v>77</v>
      </c>
      <c r="E283" s="16" t="s">
        <v>656</v>
      </c>
      <c r="F283" s="45" t="s">
        <v>58</v>
      </c>
      <c r="G283" s="38">
        <v>3</v>
      </c>
      <c r="H283" s="38">
        <v>210.1</v>
      </c>
      <c r="I283" s="50">
        <f t="shared" si="52"/>
        <v>268.29770000000002</v>
      </c>
      <c r="J283" s="214">
        <f t="shared" si="53"/>
        <v>804.8931</v>
      </c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Z283" s="38">
        <v>233.44</v>
      </c>
      <c r="AB283" s="38">
        <f t="shared" si="54"/>
        <v>210.096</v>
      </c>
      <c r="AD283" s="38">
        <v>210.1</v>
      </c>
    </row>
    <row r="284" spans="1:30" s="46" customFormat="1" ht="20.100000000000001" customHeight="1" outlineLevel="1">
      <c r="A284" s="47"/>
      <c r="B284" s="173" t="s">
        <v>231</v>
      </c>
      <c r="C284" s="45">
        <v>11777</v>
      </c>
      <c r="D284" s="45" t="s">
        <v>77</v>
      </c>
      <c r="E284" s="16" t="s">
        <v>655</v>
      </c>
      <c r="F284" s="45" t="s">
        <v>72</v>
      </c>
      <c r="G284" s="38">
        <v>2</v>
      </c>
      <c r="H284" s="38">
        <v>87.23</v>
      </c>
      <c r="I284" s="50">
        <f t="shared" si="52"/>
        <v>111.39271000000002</v>
      </c>
      <c r="J284" s="214">
        <f t="shared" si="53"/>
        <v>222.78542000000004</v>
      </c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Z284" s="38">
        <v>96.92</v>
      </c>
      <c r="AB284" s="38">
        <f t="shared" si="54"/>
        <v>87.228000000000009</v>
      </c>
      <c r="AD284" s="38">
        <v>87.23</v>
      </c>
    </row>
    <row r="285" spans="1:30" ht="30" customHeight="1" outlineLevel="1">
      <c r="A285" s="47"/>
      <c r="B285" s="173" t="s">
        <v>232</v>
      </c>
      <c r="C285" s="45">
        <v>11777</v>
      </c>
      <c r="D285" s="45" t="s">
        <v>77</v>
      </c>
      <c r="E285" s="16" t="s">
        <v>654</v>
      </c>
      <c r="F285" s="45" t="s">
        <v>72</v>
      </c>
      <c r="G285" s="38">
        <v>2</v>
      </c>
      <c r="H285" s="38">
        <v>87.23</v>
      </c>
      <c r="I285" s="50">
        <f t="shared" si="52"/>
        <v>111.39271000000002</v>
      </c>
      <c r="J285" s="214">
        <f t="shared" si="53"/>
        <v>222.78542000000004</v>
      </c>
      <c r="Z285" s="38">
        <v>96.92</v>
      </c>
      <c r="AB285" s="38">
        <f t="shared" si="54"/>
        <v>87.228000000000009</v>
      </c>
      <c r="AD285" s="38">
        <v>87.23</v>
      </c>
    </row>
    <row r="286" spans="1:30" s="46" customFormat="1" ht="30" customHeight="1" outlineLevel="1">
      <c r="A286" s="191"/>
      <c r="B286" s="173" t="s">
        <v>244</v>
      </c>
      <c r="C286" s="21">
        <v>36801</v>
      </c>
      <c r="D286" s="21" t="s">
        <v>77</v>
      </c>
      <c r="E286" s="20" t="s">
        <v>114</v>
      </c>
      <c r="F286" s="21" t="s">
        <v>72</v>
      </c>
      <c r="G286" s="192">
        <v>10</v>
      </c>
      <c r="H286" s="38">
        <v>24.44</v>
      </c>
      <c r="I286" s="50">
        <f t="shared" si="52"/>
        <v>31.209880000000005</v>
      </c>
      <c r="J286" s="218">
        <f t="shared" si="53"/>
        <v>312.09880000000004</v>
      </c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Z286" s="192">
        <v>27.16</v>
      </c>
      <c r="AB286" s="38">
        <f t="shared" si="54"/>
        <v>24.443999999999999</v>
      </c>
      <c r="AD286" s="38">
        <v>24.44</v>
      </c>
    </row>
    <row r="287" spans="1:30" ht="27" customHeight="1" outlineLevel="1">
      <c r="A287" s="47"/>
      <c r="B287" s="173" t="s">
        <v>403</v>
      </c>
      <c r="C287" s="45">
        <v>86909</v>
      </c>
      <c r="D287" s="45" t="s">
        <v>77</v>
      </c>
      <c r="E287" s="16" t="s">
        <v>117</v>
      </c>
      <c r="F287" s="45" t="s">
        <v>72</v>
      </c>
      <c r="G287" s="38">
        <v>12</v>
      </c>
      <c r="H287" s="38">
        <v>112.78</v>
      </c>
      <c r="I287" s="50">
        <f t="shared" si="52"/>
        <v>144.02006000000003</v>
      </c>
      <c r="J287" s="214">
        <f t="shared" si="53"/>
        <v>1728.2407200000002</v>
      </c>
      <c r="Z287" s="38">
        <v>125.33</v>
      </c>
      <c r="AB287" s="38">
        <f t="shared" si="54"/>
        <v>112.797</v>
      </c>
      <c r="AD287" s="38">
        <v>112.78</v>
      </c>
    </row>
    <row r="288" spans="1:30" ht="20.100000000000001" customHeight="1" outlineLevel="1">
      <c r="A288" s="47"/>
      <c r="B288" s="173" t="s">
        <v>404</v>
      </c>
      <c r="C288" s="45">
        <v>86916</v>
      </c>
      <c r="D288" s="45" t="s">
        <v>77</v>
      </c>
      <c r="E288" s="16" t="s">
        <v>332</v>
      </c>
      <c r="F288" s="45" t="s">
        <v>72</v>
      </c>
      <c r="G288" s="38">
        <v>11</v>
      </c>
      <c r="H288" s="38">
        <v>31.91</v>
      </c>
      <c r="I288" s="50">
        <f t="shared" si="52"/>
        <v>40.749070000000003</v>
      </c>
      <c r="J288" s="214">
        <f t="shared" si="53"/>
        <v>448.23977000000002</v>
      </c>
      <c r="Z288" s="38">
        <v>35.46</v>
      </c>
      <c r="AB288" s="38">
        <f t="shared" si="54"/>
        <v>31.914000000000001</v>
      </c>
      <c r="AD288" s="38">
        <v>31.91</v>
      </c>
    </row>
    <row r="289" spans="1:30" ht="20.100000000000001" customHeight="1" outlineLevel="1">
      <c r="A289" s="47"/>
      <c r="B289" s="173" t="s">
        <v>405</v>
      </c>
      <c r="C289" s="45">
        <v>86906</v>
      </c>
      <c r="D289" s="45" t="s">
        <v>77</v>
      </c>
      <c r="E289" s="16" t="s">
        <v>111</v>
      </c>
      <c r="F289" s="45" t="s">
        <v>72</v>
      </c>
      <c r="G289" s="38">
        <v>19</v>
      </c>
      <c r="H289" s="38">
        <v>56.32</v>
      </c>
      <c r="I289" s="50">
        <f t="shared" si="52"/>
        <v>71.920640000000006</v>
      </c>
      <c r="J289" s="214">
        <f t="shared" si="53"/>
        <v>1366.49216</v>
      </c>
      <c r="Z289" s="38">
        <v>62.58</v>
      </c>
      <c r="AB289" s="38">
        <f t="shared" si="54"/>
        <v>56.322000000000003</v>
      </c>
      <c r="AD289" s="38">
        <v>56.32</v>
      </c>
    </row>
    <row r="290" spans="1:30" ht="28.5" customHeight="1" outlineLevel="1">
      <c r="A290" s="47"/>
      <c r="B290" s="173" t="s">
        <v>406</v>
      </c>
      <c r="C290" s="45">
        <v>95545</v>
      </c>
      <c r="D290" s="45" t="s">
        <v>77</v>
      </c>
      <c r="E290" s="16" t="s">
        <v>653</v>
      </c>
      <c r="F290" s="45" t="s">
        <v>72</v>
      </c>
      <c r="G290" s="38">
        <v>17</v>
      </c>
      <c r="H290" s="38">
        <v>41.99</v>
      </c>
      <c r="I290" s="50">
        <f t="shared" si="52"/>
        <v>53.621230000000011</v>
      </c>
      <c r="J290" s="214">
        <f t="shared" si="53"/>
        <v>911.56091000000015</v>
      </c>
      <c r="T290" s="46"/>
      <c r="U290" s="46"/>
      <c r="V290" s="46"/>
      <c r="Z290" s="38">
        <v>46.66</v>
      </c>
      <c r="AB290" s="38">
        <f t="shared" si="54"/>
        <v>41.994</v>
      </c>
      <c r="AD290" s="38">
        <v>41.99</v>
      </c>
    </row>
    <row r="291" spans="1:30" ht="25.5" outlineLevel="1">
      <c r="A291" s="47"/>
      <c r="B291" s="173" t="s">
        <v>407</v>
      </c>
      <c r="C291" s="33" t="s">
        <v>703</v>
      </c>
      <c r="D291" s="45" t="s">
        <v>77</v>
      </c>
      <c r="E291" s="16" t="s">
        <v>652</v>
      </c>
      <c r="F291" s="45" t="s">
        <v>72</v>
      </c>
      <c r="G291" s="38">
        <v>13</v>
      </c>
      <c r="H291" s="38">
        <v>43</v>
      </c>
      <c r="I291" s="50">
        <f t="shared" si="52"/>
        <v>54.911000000000008</v>
      </c>
      <c r="J291" s="214">
        <f t="shared" si="53"/>
        <v>713.84300000000007</v>
      </c>
      <c r="T291" s="46"/>
      <c r="U291" s="46"/>
      <c r="V291" s="46"/>
      <c r="Z291" s="38">
        <v>47.78</v>
      </c>
      <c r="AB291" s="38">
        <f t="shared" si="54"/>
        <v>43.002000000000002</v>
      </c>
      <c r="AD291" s="38">
        <v>43</v>
      </c>
    </row>
    <row r="292" spans="1:30" ht="30" customHeight="1" outlineLevel="1">
      <c r="A292" s="47"/>
      <c r="B292" s="173" t="s">
        <v>408</v>
      </c>
      <c r="C292" s="45">
        <v>36204</v>
      </c>
      <c r="D292" s="45" t="s">
        <v>77</v>
      </c>
      <c r="E292" s="16" t="s">
        <v>651</v>
      </c>
      <c r="F292" s="45" t="s">
        <v>72</v>
      </c>
      <c r="G292" s="38">
        <v>6</v>
      </c>
      <c r="H292" s="38">
        <v>160.66999999999999</v>
      </c>
      <c r="I292" s="50">
        <f t="shared" si="52"/>
        <v>205.17559</v>
      </c>
      <c r="J292" s="214">
        <f t="shared" si="53"/>
        <v>1231.0535399999999</v>
      </c>
      <c r="T292" s="46"/>
      <c r="U292" s="46"/>
      <c r="V292" s="46"/>
      <c r="Z292" s="38">
        <v>178.52</v>
      </c>
      <c r="AB292" s="38">
        <f t="shared" si="54"/>
        <v>160.66800000000001</v>
      </c>
      <c r="AD292" s="38">
        <v>160.66999999999999</v>
      </c>
    </row>
    <row r="293" spans="1:30" ht="25.5" outlineLevel="1">
      <c r="A293" s="47"/>
      <c r="B293" s="173" t="s">
        <v>409</v>
      </c>
      <c r="C293" s="45">
        <v>36204</v>
      </c>
      <c r="D293" s="45" t="s">
        <v>77</v>
      </c>
      <c r="E293" s="44" t="s">
        <v>650</v>
      </c>
      <c r="F293" s="45" t="s">
        <v>72</v>
      </c>
      <c r="G293" s="38">
        <v>3</v>
      </c>
      <c r="H293" s="38">
        <v>160.66999999999999</v>
      </c>
      <c r="I293" s="50">
        <f t="shared" si="52"/>
        <v>205.17559</v>
      </c>
      <c r="J293" s="214">
        <f t="shared" si="53"/>
        <v>615.52676999999994</v>
      </c>
      <c r="T293" s="46"/>
      <c r="U293" s="46"/>
      <c r="V293" s="46"/>
      <c r="Z293" s="38">
        <v>178.52</v>
      </c>
      <c r="AB293" s="38">
        <f t="shared" si="54"/>
        <v>160.66800000000001</v>
      </c>
      <c r="AD293" s="38">
        <v>160.66999999999999</v>
      </c>
    </row>
    <row r="294" spans="1:30" ht="25.5" outlineLevel="1">
      <c r="A294" s="47"/>
      <c r="B294" s="173" t="s">
        <v>410</v>
      </c>
      <c r="C294" s="45">
        <v>36204</v>
      </c>
      <c r="D294" s="45" t="s">
        <v>77</v>
      </c>
      <c r="E294" s="44" t="s">
        <v>649</v>
      </c>
      <c r="F294" s="45" t="s">
        <v>72</v>
      </c>
      <c r="G294" s="38">
        <v>1</v>
      </c>
      <c r="H294" s="38">
        <v>160.66999999999999</v>
      </c>
      <c r="I294" s="50">
        <f t="shared" si="52"/>
        <v>205.17559</v>
      </c>
      <c r="J294" s="214">
        <f t="shared" si="53"/>
        <v>205.17559</v>
      </c>
      <c r="T294" s="46"/>
      <c r="U294" s="46"/>
      <c r="V294" s="46"/>
      <c r="Z294" s="38">
        <v>178.52</v>
      </c>
      <c r="AB294" s="38">
        <f t="shared" si="54"/>
        <v>160.66800000000001</v>
      </c>
      <c r="AD294" s="38">
        <v>160.66999999999999</v>
      </c>
    </row>
    <row r="295" spans="1:30" ht="27" customHeight="1" outlineLevel="1">
      <c r="A295" s="47"/>
      <c r="B295" s="173" t="s">
        <v>411</v>
      </c>
      <c r="C295" s="45">
        <v>37399</v>
      </c>
      <c r="D295" s="45" t="s">
        <v>77</v>
      </c>
      <c r="E295" s="16" t="s">
        <v>648</v>
      </c>
      <c r="F295" s="45" t="s">
        <v>72</v>
      </c>
      <c r="G295" s="38">
        <v>10</v>
      </c>
      <c r="H295" s="38">
        <v>26.47</v>
      </c>
      <c r="I295" s="50">
        <f t="shared" si="52"/>
        <v>33.802190000000003</v>
      </c>
      <c r="J295" s="214">
        <f t="shared" si="53"/>
        <v>338.02190000000002</v>
      </c>
      <c r="T295" s="46"/>
      <c r="U295" s="46"/>
      <c r="V295" s="46"/>
      <c r="Z295" s="38">
        <v>29.41</v>
      </c>
      <c r="AB295" s="38">
        <f t="shared" si="54"/>
        <v>26.469000000000001</v>
      </c>
      <c r="AD295" s="38">
        <v>26.47</v>
      </c>
    </row>
    <row r="296" spans="1:30" ht="20.100000000000001" customHeight="1" outlineLevel="1">
      <c r="A296" s="47"/>
      <c r="B296" s="173" t="s">
        <v>412</v>
      </c>
      <c r="C296" s="45">
        <v>36215</v>
      </c>
      <c r="D296" s="45" t="s">
        <v>77</v>
      </c>
      <c r="E296" s="44" t="s">
        <v>647</v>
      </c>
      <c r="F296" s="45" t="s">
        <v>72</v>
      </c>
      <c r="G296" s="38">
        <v>1</v>
      </c>
      <c r="H296" s="38">
        <v>823.9</v>
      </c>
      <c r="I296" s="50">
        <f t="shared" si="52"/>
        <v>1052.1203</v>
      </c>
      <c r="J296" s="214">
        <f t="shared" si="53"/>
        <v>1052.1203</v>
      </c>
      <c r="T296" s="46"/>
      <c r="U296" s="46"/>
      <c r="V296" s="46"/>
      <c r="Z296" s="38">
        <v>915.45</v>
      </c>
      <c r="AB296" s="38">
        <f t="shared" si="54"/>
        <v>823.90500000000009</v>
      </c>
      <c r="AD296" s="38">
        <v>823.9</v>
      </c>
    </row>
    <row r="297" spans="1:30" ht="20.100000000000001" customHeight="1" outlineLevel="1">
      <c r="A297" s="47"/>
      <c r="B297" s="173" t="s">
        <v>413</v>
      </c>
      <c r="C297" s="45">
        <v>37399</v>
      </c>
      <c r="D297" s="45" t="s">
        <v>77</v>
      </c>
      <c r="E297" s="44" t="s">
        <v>646</v>
      </c>
      <c r="F297" s="45" t="s">
        <v>72</v>
      </c>
      <c r="G297" s="38">
        <v>94</v>
      </c>
      <c r="H297" s="38">
        <v>18.45</v>
      </c>
      <c r="I297" s="50">
        <f t="shared" si="52"/>
        <v>23.560650000000003</v>
      </c>
      <c r="J297" s="214">
        <f t="shared" si="53"/>
        <v>2214.7011000000002</v>
      </c>
      <c r="S297" s="46"/>
      <c r="T297" s="46"/>
      <c r="U297" s="46"/>
      <c r="V297" s="46"/>
      <c r="Z297" s="38">
        <v>20.5</v>
      </c>
      <c r="AB297" s="38">
        <f t="shared" si="54"/>
        <v>18.45</v>
      </c>
      <c r="AD297" s="38">
        <v>18.45</v>
      </c>
    </row>
    <row r="298" spans="1:30" ht="27" customHeight="1" outlineLevel="1">
      <c r="A298" s="47"/>
      <c r="B298" s="173" t="s">
        <v>414</v>
      </c>
      <c r="C298" s="45" t="s">
        <v>213</v>
      </c>
      <c r="D298" s="45" t="s">
        <v>77</v>
      </c>
      <c r="E298" s="44" t="s">
        <v>334</v>
      </c>
      <c r="F298" s="45" t="s">
        <v>87</v>
      </c>
      <c r="G298" s="38">
        <v>9.9</v>
      </c>
      <c r="H298" s="38">
        <v>75.45</v>
      </c>
      <c r="I298" s="50">
        <f>H298*(1+$I$14)</f>
        <v>96.349650000000011</v>
      </c>
      <c r="J298" s="214">
        <f t="shared" si="53"/>
        <v>953.86153500000012</v>
      </c>
      <c r="S298" s="46"/>
      <c r="T298" s="46"/>
      <c r="U298" s="46"/>
      <c r="V298" s="46"/>
      <c r="Z298" s="38">
        <v>83.83</v>
      </c>
      <c r="AB298" s="38">
        <f t="shared" si="54"/>
        <v>75.447000000000003</v>
      </c>
      <c r="AD298" s="38">
        <v>75.45</v>
      </c>
    </row>
    <row r="299" spans="1:30" ht="20.100000000000001" customHeight="1" outlineLevel="1">
      <c r="A299" s="47"/>
      <c r="B299" s="174"/>
      <c r="C299" s="48"/>
      <c r="D299" s="48"/>
      <c r="E299" s="48"/>
      <c r="F299" s="48"/>
      <c r="G299" s="48"/>
      <c r="H299" s="49" t="s">
        <v>162</v>
      </c>
      <c r="I299" s="13"/>
      <c r="J299" s="215">
        <f>J268+J269+J270+J271+J272+J273+J274+J275+J276+J277+J278+J279+J280+J281+J282+J283+J284+J285+J286+J287+J288+J289+J290+J291+J292+J293+J294+J295+J296+J297+J298</f>
        <v>40589.285375000014</v>
      </c>
      <c r="S299" s="46"/>
      <c r="T299" s="46"/>
      <c r="U299" s="46"/>
      <c r="V299" s="46"/>
      <c r="Z299" s="49" t="s">
        <v>162</v>
      </c>
      <c r="AB299" s="49" t="s">
        <v>162</v>
      </c>
      <c r="AD299" s="49" t="s">
        <v>162</v>
      </c>
    </row>
    <row r="300" spans="1:30" ht="20.100000000000001" customHeight="1">
      <c r="A300" s="47"/>
      <c r="B300" s="170"/>
      <c r="C300" s="47"/>
      <c r="D300" s="47"/>
      <c r="E300" s="19"/>
      <c r="F300" s="47"/>
      <c r="G300" s="195"/>
      <c r="H300" s="31"/>
      <c r="I300" s="6"/>
      <c r="J300" s="216"/>
      <c r="S300" s="46"/>
      <c r="T300" s="46"/>
      <c r="U300" s="46"/>
      <c r="V300" s="46"/>
      <c r="Z300" s="31"/>
      <c r="AB300" s="31"/>
      <c r="AD300" s="31"/>
    </row>
    <row r="301" spans="1:30" ht="20.100000000000001" customHeight="1">
      <c r="A301" s="47"/>
      <c r="B301" s="172">
        <v>15</v>
      </c>
      <c r="C301" s="154"/>
      <c r="D301" s="154"/>
      <c r="E301" s="153" t="s">
        <v>158</v>
      </c>
      <c r="F301" s="153"/>
      <c r="G301" s="154"/>
      <c r="H301" s="154"/>
      <c r="I301" s="153"/>
      <c r="J301" s="213">
        <f>J323</f>
        <v>3076.7103236000007</v>
      </c>
      <c r="S301" s="46"/>
      <c r="T301" s="46"/>
      <c r="U301" s="46"/>
      <c r="V301" s="46"/>
      <c r="Z301" s="154"/>
      <c r="AB301" s="154"/>
      <c r="AD301" s="154"/>
    </row>
    <row r="302" spans="1:30" ht="20.100000000000001" customHeight="1" outlineLevel="1">
      <c r="A302" s="47"/>
      <c r="B302" s="173" t="s">
        <v>43</v>
      </c>
      <c r="C302" s="45">
        <v>94970</v>
      </c>
      <c r="D302" s="45" t="s">
        <v>77</v>
      </c>
      <c r="E302" s="44" t="s">
        <v>262</v>
      </c>
      <c r="F302" s="45" t="s">
        <v>75</v>
      </c>
      <c r="G302" s="38">
        <v>0.78</v>
      </c>
      <c r="H302" s="38">
        <v>286.33999999999997</v>
      </c>
      <c r="I302" s="50">
        <f t="shared" ref="I302:I321" si="55">H302*(1+$I$14)</f>
        <v>365.65618000000001</v>
      </c>
      <c r="J302" s="214">
        <f t="shared" ref="J302:J322" si="56">G302*I302</f>
        <v>285.21182040000002</v>
      </c>
      <c r="S302" s="46"/>
      <c r="T302" s="46"/>
      <c r="U302" s="46"/>
      <c r="V302" s="46"/>
      <c r="Z302" s="38">
        <v>318.16000000000003</v>
      </c>
      <c r="AB302" s="38">
        <f t="shared" ref="AB302:AB322" si="57">Z302*0.9</f>
        <v>286.34400000000005</v>
      </c>
      <c r="AD302" s="38">
        <v>286.33999999999997</v>
      </c>
    </row>
    <row r="303" spans="1:30" ht="20.100000000000001" customHeight="1" outlineLevel="1">
      <c r="A303" s="47"/>
      <c r="B303" s="173" t="s">
        <v>44</v>
      </c>
      <c r="C303" s="45">
        <v>85014</v>
      </c>
      <c r="D303" s="45" t="s">
        <v>77</v>
      </c>
      <c r="E303" s="44" t="s">
        <v>346</v>
      </c>
      <c r="F303" s="45" t="s">
        <v>78</v>
      </c>
      <c r="G303" s="38">
        <v>0.32</v>
      </c>
      <c r="H303" s="38">
        <v>506.88000000000005</v>
      </c>
      <c r="I303" s="50">
        <f t="shared" si="55"/>
        <v>647.2857600000001</v>
      </c>
      <c r="J303" s="214">
        <f t="shared" si="56"/>
        <v>207.13144320000004</v>
      </c>
      <c r="S303" s="46"/>
      <c r="T303" s="46"/>
      <c r="U303" s="46"/>
      <c r="V303" s="46"/>
      <c r="Z303" s="38">
        <v>563.20000000000005</v>
      </c>
      <c r="AB303" s="38">
        <f t="shared" si="57"/>
        <v>506.88000000000005</v>
      </c>
      <c r="AD303" s="38">
        <v>506.88000000000005</v>
      </c>
    </row>
    <row r="304" spans="1:30" ht="20.100000000000001" customHeight="1" outlineLevel="1">
      <c r="A304" s="47"/>
      <c r="B304" s="173" t="s">
        <v>45</v>
      </c>
      <c r="C304" s="45">
        <v>92688</v>
      </c>
      <c r="D304" s="45" t="s">
        <v>77</v>
      </c>
      <c r="E304" s="44" t="s">
        <v>560</v>
      </c>
      <c r="F304" s="45" t="s">
        <v>87</v>
      </c>
      <c r="G304" s="38">
        <v>22</v>
      </c>
      <c r="H304" s="38">
        <v>22.13</v>
      </c>
      <c r="I304" s="50">
        <f t="shared" si="55"/>
        <v>28.260010000000001</v>
      </c>
      <c r="J304" s="214">
        <f t="shared" si="56"/>
        <v>621.72022000000004</v>
      </c>
      <c r="S304" s="46"/>
      <c r="T304" s="46"/>
      <c r="U304" s="46"/>
      <c r="V304" s="46"/>
      <c r="Z304" s="38">
        <v>24.59</v>
      </c>
      <c r="AB304" s="38">
        <f t="shared" si="57"/>
        <v>22.131</v>
      </c>
      <c r="AD304" s="38">
        <v>22.13</v>
      </c>
    </row>
    <row r="305" spans="1:30" ht="20.100000000000001" customHeight="1" outlineLevel="1" collapsed="1">
      <c r="A305" s="47"/>
      <c r="B305" s="173" t="s">
        <v>226</v>
      </c>
      <c r="C305" s="45" t="s">
        <v>275</v>
      </c>
      <c r="D305" s="45" t="s">
        <v>96</v>
      </c>
      <c r="E305" s="44" t="s">
        <v>274</v>
      </c>
      <c r="F305" s="45" t="s">
        <v>87</v>
      </c>
      <c r="G305" s="38">
        <v>22</v>
      </c>
      <c r="H305" s="38">
        <v>12.2</v>
      </c>
      <c r="I305" s="50">
        <f t="shared" si="55"/>
        <v>15.579400000000001</v>
      </c>
      <c r="J305" s="214">
        <f t="shared" si="56"/>
        <v>342.74680000000001</v>
      </c>
      <c r="S305" s="46"/>
      <c r="T305" s="46"/>
      <c r="U305" s="46"/>
      <c r="V305" s="46"/>
      <c r="Z305" s="38">
        <v>13.56</v>
      </c>
      <c r="AB305" s="38">
        <f t="shared" si="57"/>
        <v>12.204000000000001</v>
      </c>
      <c r="AD305" s="38">
        <v>12.2</v>
      </c>
    </row>
    <row r="306" spans="1:30" ht="20.100000000000001" customHeight="1" outlineLevel="1">
      <c r="A306" s="47"/>
      <c r="B306" s="173" t="s">
        <v>46</v>
      </c>
      <c r="C306" s="45">
        <v>39634</v>
      </c>
      <c r="D306" s="45" t="s">
        <v>77</v>
      </c>
      <c r="E306" s="44" t="s">
        <v>347</v>
      </c>
      <c r="F306" s="45" t="s">
        <v>72</v>
      </c>
      <c r="G306" s="38">
        <v>2</v>
      </c>
      <c r="H306" s="38">
        <v>163.08000000000001</v>
      </c>
      <c r="I306" s="50">
        <f t="shared" si="55"/>
        <v>208.25316000000004</v>
      </c>
      <c r="J306" s="214">
        <f t="shared" si="56"/>
        <v>416.50632000000007</v>
      </c>
      <c r="S306" s="46"/>
      <c r="T306" s="46"/>
      <c r="U306" s="46"/>
      <c r="V306" s="46"/>
      <c r="Z306" s="38">
        <v>181.2</v>
      </c>
      <c r="AB306" s="38">
        <f t="shared" si="57"/>
        <v>163.07999999999998</v>
      </c>
      <c r="AD306" s="38">
        <v>163.08000000000001</v>
      </c>
    </row>
    <row r="307" spans="1:30" ht="20.100000000000001" customHeight="1" outlineLevel="1">
      <c r="A307" s="47"/>
      <c r="B307" s="173" t="s">
        <v>47</v>
      </c>
      <c r="C307" s="45">
        <v>11749</v>
      </c>
      <c r="D307" s="45" t="s">
        <v>77</v>
      </c>
      <c r="E307" s="44" t="s">
        <v>118</v>
      </c>
      <c r="F307" s="45" t="s">
        <v>72</v>
      </c>
      <c r="G307" s="38">
        <v>4</v>
      </c>
      <c r="H307" s="38">
        <v>50.34</v>
      </c>
      <c r="I307" s="50">
        <f t="shared" si="55"/>
        <v>64.284180000000006</v>
      </c>
      <c r="J307" s="214">
        <f t="shared" si="56"/>
        <v>257.13672000000003</v>
      </c>
      <c r="S307" s="46"/>
      <c r="T307" s="46"/>
      <c r="U307" s="46"/>
      <c r="V307" s="46"/>
      <c r="Z307" s="38">
        <v>55.94</v>
      </c>
      <c r="AB307" s="38">
        <f t="shared" si="57"/>
        <v>50.345999999999997</v>
      </c>
      <c r="AD307" s="38">
        <v>50.34</v>
      </c>
    </row>
    <row r="308" spans="1:30" s="46" customFormat="1" ht="20.100000000000001" customHeight="1" outlineLevel="1">
      <c r="A308" s="47"/>
      <c r="B308" s="173" t="s">
        <v>48</v>
      </c>
      <c r="C308" s="45">
        <v>92905</v>
      </c>
      <c r="D308" s="45" t="s">
        <v>77</v>
      </c>
      <c r="E308" s="44" t="s">
        <v>249</v>
      </c>
      <c r="F308" s="45" t="s">
        <v>72</v>
      </c>
      <c r="G308" s="38">
        <v>3</v>
      </c>
      <c r="H308" s="38">
        <v>24.36</v>
      </c>
      <c r="I308" s="50">
        <f t="shared" si="55"/>
        <v>31.107720000000004</v>
      </c>
      <c r="J308" s="214">
        <f t="shared" si="56"/>
        <v>93.323160000000016</v>
      </c>
      <c r="K308" s="1"/>
      <c r="L308" s="1"/>
      <c r="M308" s="1"/>
      <c r="N308" s="1"/>
      <c r="O308" s="1"/>
      <c r="P308" s="1"/>
      <c r="Q308" s="1"/>
      <c r="R308" s="1"/>
      <c r="Z308" s="38">
        <v>27.07</v>
      </c>
      <c r="AB308" s="38">
        <f t="shared" si="57"/>
        <v>24.363</v>
      </c>
      <c r="AD308" s="38">
        <v>24.36</v>
      </c>
    </row>
    <row r="309" spans="1:30" s="46" customFormat="1" ht="20.100000000000001" customHeight="1" outlineLevel="1">
      <c r="A309" s="47"/>
      <c r="B309" s="173" t="s">
        <v>49</v>
      </c>
      <c r="C309" s="45">
        <v>92694</v>
      </c>
      <c r="D309" s="45" t="s">
        <v>77</v>
      </c>
      <c r="E309" s="44" t="s">
        <v>250</v>
      </c>
      <c r="F309" s="45" t="s">
        <v>72</v>
      </c>
      <c r="G309" s="38">
        <v>6</v>
      </c>
      <c r="H309" s="38">
        <v>12.83</v>
      </c>
      <c r="I309" s="50">
        <f t="shared" si="55"/>
        <v>16.38391</v>
      </c>
      <c r="J309" s="214">
        <f t="shared" si="56"/>
        <v>98.303460000000001</v>
      </c>
      <c r="K309" s="1"/>
      <c r="L309" s="1"/>
      <c r="M309" s="1"/>
      <c r="N309" s="1"/>
      <c r="O309" s="1"/>
      <c r="P309" s="1"/>
      <c r="Q309" s="1"/>
      <c r="R309" s="1"/>
      <c r="T309" s="1"/>
      <c r="U309" s="1"/>
      <c r="V309" s="1"/>
      <c r="Z309" s="38">
        <v>14.26</v>
      </c>
      <c r="AB309" s="38">
        <f t="shared" si="57"/>
        <v>12.834</v>
      </c>
      <c r="AD309" s="38">
        <v>12.83</v>
      </c>
    </row>
    <row r="310" spans="1:30" s="46" customFormat="1" ht="20.100000000000001" customHeight="1" outlineLevel="1">
      <c r="A310" s="47"/>
      <c r="B310" s="173" t="s">
        <v>50</v>
      </c>
      <c r="C310" s="45">
        <v>926922</v>
      </c>
      <c r="D310" s="45" t="s">
        <v>77</v>
      </c>
      <c r="E310" s="44" t="s">
        <v>253</v>
      </c>
      <c r="F310" s="45" t="s">
        <v>72</v>
      </c>
      <c r="G310" s="38">
        <v>4</v>
      </c>
      <c r="H310" s="38">
        <v>8.01</v>
      </c>
      <c r="I310" s="50">
        <f t="shared" si="55"/>
        <v>10.228770000000001</v>
      </c>
      <c r="J310" s="214">
        <f t="shared" si="56"/>
        <v>40.915080000000003</v>
      </c>
      <c r="K310" s="1"/>
      <c r="L310" s="1"/>
      <c r="M310" s="1"/>
      <c r="N310" s="1"/>
      <c r="O310" s="1"/>
      <c r="P310" s="1"/>
      <c r="Q310" s="1"/>
      <c r="R310" s="1"/>
      <c r="T310" s="1"/>
      <c r="U310" s="1"/>
      <c r="V310" s="1"/>
      <c r="Z310" s="38">
        <v>8.9</v>
      </c>
      <c r="AB310" s="38">
        <f t="shared" si="57"/>
        <v>8.01</v>
      </c>
      <c r="AD310" s="38">
        <v>8.01</v>
      </c>
    </row>
    <row r="311" spans="1:30" s="46" customFormat="1" ht="20.100000000000001" customHeight="1" outlineLevel="1">
      <c r="A311" s="47"/>
      <c r="B311" s="173" t="s">
        <v>51</v>
      </c>
      <c r="C311" s="45">
        <v>926922</v>
      </c>
      <c r="D311" s="45" t="s">
        <v>77</v>
      </c>
      <c r="E311" s="44" t="s">
        <v>259</v>
      </c>
      <c r="F311" s="45" t="s">
        <v>72</v>
      </c>
      <c r="G311" s="38">
        <v>4</v>
      </c>
      <c r="H311" s="38">
        <v>8.01</v>
      </c>
      <c r="I311" s="50">
        <f t="shared" si="55"/>
        <v>10.228770000000001</v>
      </c>
      <c r="J311" s="214">
        <f t="shared" si="56"/>
        <v>40.915080000000003</v>
      </c>
      <c r="K311" s="1"/>
      <c r="L311" s="1"/>
      <c r="M311" s="1"/>
      <c r="N311" s="1"/>
      <c r="O311" s="1"/>
      <c r="P311" s="1"/>
      <c r="Q311" s="1"/>
      <c r="R311" s="1"/>
      <c r="T311" s="1"/>
      <c r="U311" s="1"/>
      <c r="V311" s="1"/>
      <c r="Z311" s="38">
        <v>8.9</v>
      </c>
      <c r="AB311" s="38">
        <f t="shared" si="57"/>
        <v>8.01</v>
      </c>
      <c r="AD311" s="38">
        <v>8.01</v>
      </c>
    </row>
    <row r="312" spans="1:30" s="46" customFormat="1" ht="20.100000000000001" customHeight="1" outlineLevel="1">
      <c r="A312" s="47"/>
      <c r="B312" s="173" t="s">
        <v>52</v>
      </c>
      <c r="C312" s="45">
        <v>92704</v>
      </c>
      <c r="D312" s="45" t="s">
        <v>77</v>
      </c>
      <c r="E312" s="44" t="s">
        <v>251</v>
      </c>
      <c r="F312" s="45" t="s">
        <v>72</v>
      </c>
      <c r="G312" s="38">
        <v>1</v>
      </c>
      <c r="H312" s="38">
        <v>15.08</v>
      </c>
      <c r="I312" s="50">
        <f t="shared" si="55"/>
        <v>19.257160000000002</v>
      </c>
      <c r="J312" s="214">
        <f t="shared" si="56"/>
        <v>19.257160000000002</v>
      </c>
      <c r="K312" s="1"/>
      <c r="L312" s="1"/>
      <c r="M312" s="1"/>
      <c r="N312" s="1"/>
      <c r="O312" s="1"/>
      <c r="P312" s="1"/>
      <c r="Q312" s="1"/>
      <c r="R312" s="1"/>
      <c r="Z312" s="38">
        <v>16.760000000000002</v>
      </c>
      <c r="AB312" s="38">
        <f t="shared" si="57"/>
        <v>15.084000000000001</v>
      </c>
      <c r="AD312" s="38">
        <v>15.08</v>
      </c>
    </row>
    <row r="313" spans="1:30" s="46" customFormat="1" ht="20.100000000000001" customHeight="1" outlineLevel="1">
      <c r="A313" s="47"/>
      <c r="B313" s="173" t="s">
        <v>177</v>
      </c>
      <c r="C313" s="45"/>
      <c r="D313" s="45" t="s">
        <v>3</v>
      </c>
      <c r="E313" s="44" t="s">
        <v>252</v>
      </c>
      <c r="F313" s="45" t="s">
        <v>72</v>
      </c>
      <c r="G313" s="38">
        <v>1</v>
      </c>
      <c r="H313" s="38">
        <v>12.15</v>
      </c>
      <c r="I313" s="50">
        <f t="shared" si="55"/>
        <v>15.515550000000003</v>
      </c>
      <c r="J313" s="214">
        <f t="shared" si="56"/>
        <v>15.515550000000003</v>
      </c>
      <c r="K313" s="1"/>
      <c r="L313" s="1"/>
      <c r="M313" s="1"/>
      <c r="N313" s="1"/>
      <c r="O313" s="1"/>
      <c r="P313" s="1"/>
      <c r="Q313" s="1"/>
      <c r="R313" s="1"/>
      <c r="Z313" s="38">
        <v>13.5</v>
      </c>
      <c r="AB313" s="38">
        <f t="shared" si="57"/>
        <v>12.15</v>
      </c>
      <c r="AD313" s="38">
        <v>12.15</v>
      </c>
    </row>
    <row r="314" spans="1:30" s="46" customFormat="1" ht="20.100000000000001" customHeight="1" outlineLevel="1">
      <c r="A314" s="47"/>
      <c r="B314" s="173" t="s">
        <v>53</v>
      </c>
      <c r="C314" s="45">
        <v>92953</v>
      </c>
      <c r="D314" s="45" t="s">
        <v>77</v>
      </c>
      <c r="E314" s="44" t="s">
        <v>254</v>
      </c>
      <c r="F314" s="45" t="s">
        <v>72</v>
      </c>
      <c r="G314" s="38">
        <v>2</v>
      </c>
      <c r="H314" s="38">
        <v>13.66</v>
      </c>
      <c r="I314" s="50">
        <f t="shared" si="55"/>
        <v>17.443820000000002</v>
      </c>
      <c r="J314" s="214">
        <f t="shared" si="56"/>
        <v>34.887640000000005</v>
      </c>
      <c r="K314" s="1"/>
      <c r="L314" s="1"/>
      <c r="M314" s="1"/>
      <c r="N314" s="1"/>
      <c r="O314" s="1"/>
      <c r="P314" s="1"/>
      <c r="Q314" s="1"/>
      <c r="R314" s="1"/>
      <c r="Z314" s="38">
        <v>15.18</v>
      </c>
      <c r="AB314" s="38">
        <f t="shared" si="57"/>
        <v>13.662000000000001</v>
      </c>
      <c r="AD314" s="38">
        <v>13.66</v>
      </c>
    </row>
    <row r="315" spans="1:30" s="46" customFormat="1" ht="20.100000000000001" customHeight="1" outlineLevel="1">
      <c r="A315" s="47"/>
      <c r="B315" s="173" t="s">
        <v>54</v>
      </c>
      <c r="C315" s="45"/>
      <c r="D315" s="45" t="s">
        <v>3</v>
      </c>
      <c r="E315" s="44" t="s">
        <v>258</v>
      </c>
      <c r="F315" s="45" t="s">
        <v>72</v>
      </c>
      <c r="G315" s="38">
        <v>2</v>
      </c>
      <c r="H315" s="38">
        <v>12.15</v>
      </c>
      <c r="I315" s="50">
        <f t="shared" si="55"/>
        <v>15.515550000000003</v>
      </c>
      <c r="J315" s="214">
        <f t="shared" si="56"/>
        <v>31.031100000000006</v>
      </c>
      <c r="K315" s="1"/>
      <c r="L315" s="1"/>
      <c r="M315" s="1"/>
      <c r="N315" s="1"/>
      <c r="O315" s="1"/>
      <c r="P315" s="1"/>
      <c r="Q315" s="1"/>
      <c r="R315" s="1"/>
      <c r="Z315" s="38">
        <v>13.5</v>
      </c>
      <c r="AB315" s="38">
        <f t="shared" si="57"/>
        <v>12.15</v>
      </c>
      <c r="AD315" s="38">
        <v>12.15</v>
      </c>
    </row>
    <row r="316" spans="1:30" s="46" customFormat="1" ht="20.100000000000001" customHeight="1" outlineLevel="1">
      <c r="A316" s="47"/>
      <c r="B316" s="173" t="s">
        <v>55</v>
      </c>
      <c r="C316" s="45">
        <v>92699</v>
      </c>
      <c r="D316" s="45" t="s">
        <v>77</v>
      </c>
      <c r="E316" s="44" t="s">
        <v>260</v>
      </c>
      <c r="F316" s="45" t="s">
        <v>72</v>
      </c>
      <c r="G316" s="38">
        <v>2</v>
      </c>
      <c r="H316" s="38">
        <v>11.22</v>
      </c>
      <c r="I316" s="50">
        <f t="shared" si="55"/>
        <v>14.327940000000002</v>
      </c>
      <c r="J316" s="214">
        <f t="shared" si="56"/>
        <v>28.655880000000003</v>
      </c>
      <c r="K316" s="1"/>
      <c r="L316" s="1"/>
      <c r="M316" s="1"/>
      <c r="N316" s="1"/>
      <c r="O316" s="1"/>
      <c r="P316" s="1"/>
      <c r="Q316" s="1"/>
      <c r="R316" s="1"/>
      <c r="S316" s="1"/>
      <c r="Z316" s="38">
        <v>12.47</v>
      </c>
      <c r="AB316" s="38">
        <f t="shared" si="57"/>
        <v>11.223000000000001</v>
      </c>
      <c r="AD316" s="38">
        <v>11.22</v>
      </c>
    </row>
    <row r="317" spans="1:30" s="46" customFormat="1" ht="20.100000000000001" customHeight="1" outlineLevel="1">
      <c r="A317" s="47"/>
      <c r="B317" s="173" t="s">
        <v>56</v>
      </c>
      <c r="C317" s="45"/>
      <c r="D317" s="45" t="s">
        <v>3</v>
      </c>
      <c r="E317" s="44" t="s">
        <v>255</v>
      </c>
      <c r="F317" s="45" t="s">
        <v>72</v>
      </c>
      <c r="G317" s="38">
        <v>1</v>
      </c>
      <c r="H317" s="38">
        <v>171.45</v>
      </c>
      <c r="I317" s="50">
        <f t="shared" si="55"/>
        <v>218.94165000000001</v>
      </c>
      <c r="J317" s="214">
        <f t="shared" si="56"/>
        <v>218.94165000000001</v>
      </c>
      <c r="K317" s="1"/>
      <c r="L317" s="1"/>
      <c r="M317" s="1"/>
      <c r="N317" s="1"/>
      <c r="O317" s="1"/>
      <c r="P317" s="1"/>
      <c r="Q317" s="1"/>
      <c r="R317" s="1"/>
      <c r="S317" s="1"/>
      <c r="Z317" s="38">
        <v>190.5</v>
      </c>
      <c r="AB317" s="38">
        <f t="shared" si="57"/>
        <v>171.45000000000002</v>
      </c>
      <c r="AD317" s="38">
        <v>171.45</v>
      </c>
    </row>
    <row r="318" spans="1:30" s="46" customFormat="1" ht="20.100000000000001" customHeight="1" outlineLevel="1">
      <c r="A318" s="47"/>
      <c r="B318" s="173" t="s">
        <v>57</v>
      </c>
      <c r="C318" s="45">
        <v>85120</v>
      </c>
      <c r="D318" s="45" t="s">
        <v>77</v>
      </c>
      <c r="E318" s="44" t="s">
        <v>261</v>
      </c>
      <c r="F318" s="45" t="s">
        <v>72</v>
      </c>
      <c r="G318" s="38">
        <v>1</v>
      </c>
      <c r="H318" s="38">
        <v>87.68</v>
      </c>
      <c r="I318" s="50">
        <f t="shared" si="55"/>
        <v>111.96736000000001</v>
      </c>
      <c r="J318" s="214">
        <f t="shared" si="56"/>
        <v>111.96736000000001</v>
      </c>
      <c r="K318" s="1"/>
      <c r="L318" s="1"/>
      <c r="M318" s="1"/>
      <c r="N318" s="1"/>
      <c r="O318" s="1"/>
      <c r="P318" s="1"/>
      <c r="Q318" s="1"/>
      <c r="R318" s="1"/>
      <c r="S318" s="1"/>
      <c r="Z318" s="38">
        <v>97.42</v>
      </c>
      <c r="AB318" s="38">
        <f t="shared" si="57"/>
        <v>87.677999999999997</v>
      </c>
      <c r="AD318" s="38">
        <v>87.68</v>
      </c>
    </row>
    <row r="319" spans="1:30" s="46" customFormat="1" ht="20.100000000000001" customHeight="1" outlineLevel="1">
      <c r="A319" s="47"/>
      <c r="B319" s="173" t="s">
        <v>579</v>
      </c>
      <c r="C319" s="45">
        <v>20260</v>
      </c>
      <c r="D319" s="45" t="s">
        <v>77</v>
      </c>
      <c r="E319" s="44" t="s">
        <v>256</v>
      </c>
      <c r="F319" s="45" t="s">
        <v>87</v>
      </c>
      <c r="G319" s="38">
        <v>2</v>
      </c>
      <c r="H319" s="38">
        <v>9.94</v>
      </c>
      <c r="I319" s="50">
        <f t="shared" si="55"/>
        <v>12.693380000000001</v>
      </c>
      <c r="J319" s="214">
        <f t="shared" si="56"/>
        <v>25.386760000000002</v>
      </c>
      <c r="K319" s="1"/>
      <c r="L319" s="1"/>
      <c r="M319" s="1"/>
      <c r="N319" s="1"/>
      <c r="O319" s="1"/>
      <c r="P319" s="1"/>
      <c r="Q319" s="1"/>
      <c r="R319" s="1"/>
      <c r="Z319" s="38">
        <v>11.04</v>
      </c>
      <c r="AB319" s="38">
        <f t="shared" si="57"/>
        <v>9.9359999999999999</v>
      </c>
      <c r="AD319" s="38">
        <v>9.94</v>
      </c>
    </row>
    <row r="320" spans="1:30" s="46" customFormat="1" ht="20.100000000000001" customHeight="1" outlineLevel="1">
      <c r="A320" s="47"/>
      <c r="B320" s="173" t="s">
        <v>178</v>
      </c>
      <c r="C320" s="45">
        <v>11756</v>
      </c>
      <c r="D320" s="45" t="s">
        <v>77</v>
      </c>
      <c r="E320" s="44" t="s">
        <v>257</v>
      </c>
      <c r="F320" s="45" t="s">
        <v>72</v>
      </c>
      <c r="G320" s="38">
        <v>2</v>
      </c>
      <c r="H320" s="38">
        <v>35.76</v>
      </c>
      <c r="I320" s="50">
        <f t="shared" si="55"/>
        <v>45.665520000000001</v>
      </c>
      <c r="J320" s="214">
        <f t="shared" si="56"/>
        <v>91.331040000000002</v>
      </c>
      <c r="K320" s="1"/>
      <c r="L320" s="1"/>
      <c r="M320" s="1"/>
      <c r="N320" s="1"/>
      <c r="O320" s="1"/>
      <c r="P320" s="1"/>
      <c r="Q320" s="1"/>
      <c r="R320" s="1"/>
      <c r="Z320" s="38">
        <v>39.729999999999997</v>
      </c>
      <c r="AB320" s="38">
        <f t="shared" si="57"/>
        <v>35.756999999999998</v>
      </c>
      <c r="AD320" s="38">
        <v>35.76</v>
      </c>
    </row>
    <row r="321" spans="1:30" s="46" customFormat="1" ht="20.100000000000001" customHeight="1" outlineLevel="1">
      <c r="A321" s="47"/>
      <c r="B321" s="173" t="s">
        <v>179</v>
      </c>
      <c r="C321" s="45">
        <v>37560</v>
      </c>
      <c r="D321" s="45" t="s">
        <v>77</v>
      </c>
      <c r="E321" s="44" t="s">
        <v>247</v>
      </c>
      <c r="F321" s="45" t="s">
        <v>72</v>
      </c>
      <c r="G321" s="38">
        <v>1</v>
      </c>
      <c r="H321" s="38">
        <v>37.520000000000003</v>
      </c>
      <c r="I321" s="50">
        <f t="shared" si="55"/>
        <v>47.913040000000009</v>
      </c>
      <c r="J321" s="214">
        <f t="shared" si="56"/>
        <v>47.913040000000009</v>
      </c>
      <c r="K321" s="1"/>
      <c r="L321" s="1"/>
      <c r="M321" s="1"/>
      <c r="N321" s="1"/>
      <c r="O321" s="1"/>
      <c r="P321" s="1"/>
      <c r="Q321" s="1"/>
      <c r="R321" s="1"/>
      <c r="Z321" s="38">
        <v>41.69</v>
      </c>
      <c r="AB321" s="38">
        <f t="shared" si="57"/>
        <v>37.521000000000001</v>
      </c>
      <c r="AD321" s="38">
        <v>37.520000000000003</v>
      </c>
    </row>
    <row r="322" spans="1:30" s="46" customFormat="1" ht="20.100000000000001" customHeight="1" outlineLevel="1">
      <c r="A322" s="47"/>
      <c r="B322" s="173" t="s">
        <v>180</v>
      </c>
      <c r="C322" s="33" t="s">
        <v>704</v>
      </c>
      <c r="D322" s="45" t="s">
        <v>77</v>
      </c>
      <c r="E322" s="44" t="s">
        <v>248</v>
      </c>
      <c r="F322" s="45" t="s">
        <v>72</v>
      </c>
      <c r="G322" s="38">
        <v>1</v>
      </c>
      <c r="H322" s="38">
        <v>37.520000000000003</v>
      </c>
      <c r="I322" s="50">
        <f>H322*(1+$I$14)</f>
        <v>47.913040000000009</v>
      </c>
      <c r="J322" s="214">
        <f t="shared" si="56"/>
        <v>47.913040000000009</v>
      </c>
      <c r="K322" s="1"/>
      <c r="L322" s="1"/>
      <c r="M322" s="1"/>
      <c r="N322" s="1"/>
      <c r="O322" s="1"/>
      <c r="P322" s="1"/>
      <c r="Q322" s="1"/>
      <c r="R322" s="1"/>
      <c r="Z322" s="38">
        <v>41.69</v>
      </c>
      <c r="AB322" s="38">
        <f t="shared" si="57"/>
        <v>37.521000000000001</v>
      </c>
      <c r="AD322" s="38">
        <v>37.520000000000003</v>
      </c>
    </row>
    <row r="323" spans="1:30" s="46" customFormat="1" ht="20.100000000000001" customHeight="1" outlineLevel="1">
      <c r="A323" s="47"/>
      <c r="B323" s="174"/>
      <c r="C323" s="48"/>
      <c r="D323" s="48"/>
      <c r="E323" s="48"/>
      <c r="F323" s="48"/>
      <c r="G323" s="48"/>
      <c r="H323" s="49" t="s">
        <v>162</v>
      </c>
      <c r="I323" s="13"/>
      <c r="J323" s="215">
        <f>SUM(J302:J322)</f>
        <v>3076.7103236000007</v>
      </c>
      <c r="K323" s="1"/>
      <c r="L323" s="1"/>
      <c r="M323" s="1"/>
      <c r="N323" s="1"/>
      <c r="O323" s="1"/>
      <c r="P323" s="1"/>
      <c r="Q323" s="1"/>
      <c r="R323" s="1"/>
      <c r="Z323" s="49" t="s">
        <v>162</v>
      </c>
      <c r="AB323" s="49" t="s">
        <v>162</v>
      </c>
      <c r="AD323" s="49" t="s">
        <v>162</v>
      </c>
    </row>
    <row r="324" spans="1:30" s="46" customFormat="1" ht="20.100000000000001" customHeight="1">
      <c r="A324" s="47"/>
      <c r="B324" s="170"/>
      <c r="C324" s="47"/>
      <c r="D324" s="47"/>
      <c r="E324" s="19"/>
      <c r="F324" s="47"/>
      <c r="G324" s="195"/>
      <c r="H324" s="31"/>
      <c r="I324" s="6"/>
      <c r="J324" s="216"/>
      <c r="K324" s="1"/>
      <c r="L324" s="1"/>
      <c r="M324" s="1"/>
      <c r="N324" s="1"/>
      <c r="O324" s="1"/>
      <c r="P324" s="1"/>
      <c r="Q324" s="1"/>
      <c r="R324" s="1"/>
      <c r="Z324" s="31"/>
      <c r="AB324" s="31"/>
      <c r="AD324" s="31"/>
    </row>
    <row r="325" spans="1:30" s="46" customFormat="1" ht="20.100000000000001" customHeight="1">
      <c r="A325" s="47"/>
      <c r="B325" s="172">
        <v>16</v>
      </c>
      <c r="C325" s="151"/>
      <c r="D325" s="151"/>
      <c r="E325" s="153" t="s">
        <v>159</v>
      </c>
      <c r="F325" s="153"/>
      <c r="G325" s="154"/>
      <c r="H325" s="154"/>
      <c r="I325" s="153"/>
      <c r="J325" s="213">
        <f>J355</f>
        <v>19865.587671599998</v>
      </c>
      <c r="K325" s="1"/>
      <c r="L325" s="1"/>
      <c r="M325" s="1"/>
      <c r="N325" s="1"/>
      <c r="O325" s="1"/>
      <c r="P325" s="1"/>
      <c r="Q325" s="1"/>
      <c r="R325" s="1"/>
      <c r="Z325" s="154"/>
      <c r="AB325" s="154"/>
      <c r="AD325" s="154"/>
    </row>
    <row r="326" spans="1:30" s="46" customFormat="1" ht="20.100000000000001" customHeight="1" outlineLevel="1">
      <c r="A326" s="47"/>
      <c r="B326" s="173" t="s">
        <v>181</v>
      </c>
      <c r="C326" s="45">
        <v>10892</v>
      </c>
      <c r="D326" s="45" t="s">
        <v>77</v>
      </c>
      <c r="E326" s="44" t="s">
        <v>415</v>
      </c>
      <c r="F326" s="45" t="s">
        <v>72</v>
      </c>
      <c r="G326" s="38">
        <v>5</v>
      </c>
      <c r="H326" s="38">
        <v>161.63999999999999</v>
      </c>
      <c r="I326" s="50">
        <f t="shared" ref="I326:I331" si="58">H326*(1+$I$14)</f>
        <v>206.41427999999999</v>
      </c>
      <c r="J326" s="214">
        <f t="shared" ref="J326:J354" si="59">G326*I326</f>
        <v>1032.0714</v>
      </c>
      <c r="K326" s="1"/>
      <c r="L326" s="1"/>
      <c r="M326" s="1"/>
      <c r="N326" s="1"/>
      <c r="O326" s="1"/>
      <c r="P326" s="1"/>
      <c r="Q326" s="1"/>
      <c r="R326" s="1"/>
      <c r="Z326" s="38">
        <v>179.6</v>
      </c>
      <c r="AB326" s="38">
        <f t="shared" ref="AB326:AB354" si="60">Z326*0.9</f>
        <v>161.63999999999999</v>
      </c>
      <c r="AD326" s="38">
        <v>161.63999999999999</v>
      </c>
    </row>
    <row r="327" spans="1:30" ht="20.100000000000001" customHeight="1" outlineLevel="1">
      <c r="A327" s="47"/>
      <c r="B327" s="173" t="s">
        <v>182</v>
      </c>
      <c r="C327" s="45">
        <v>10889</v>
      </c>
      <c r="D327" s="45" t="s">
        <v>77</v>
      </c>
      <c r="E327" s="44" t="s">
        <v>416</v>
      </c>
      <c r="F327" s="45" t="s">
        <v>72</v>
      </c>
      <c r="G327" s="38">
        <v>1</v>
      </c>
      <c r="H327" s="38">
        <v>484.91999999999996</v>
      </c>
      <c r="I327" s="50">
        <f t="shared" si="58"/>
        <v>619.24284</v>
      </c>
      <c r="J327" s="214">
        <f t="shared" si="59"/>
        <v>619.24284</v>
      </c>
      <c r="S327" s="46"/>
      <c r="T327" s="46"/>
      <c r="U327" s="46"/>
      <c r="V327" s="46"/>
      <c r="Z327" s="38">
        <v>538.79999999999995</v>
      </c>
      <c r="AB327" s="38">
        <f t="shared" si="60"/>
        <v>484.91999999999996</v>
      </c>
      <c r="AD327" s="38">
        <v>484.91999999999996</v>
      </c>
    </row>
    <row r="328" spans="1:30" ht="20.100000000000001" customHeight="1" outlineLevel="1">
      <c r="A328" s="47"/>
      <c r="B328" s="173" t="s">
        <v>183</v>
      </c>
      <c r="C328" s="45">
        <v>92352</v>
      </c>
      <c r="D328" s="45" t="s">
        <v>77</v>
      </c>
      <c r="E328" s="44" t="s">
        <v>417</v>
      </c>
      <c r="F328" s="45" t="s">
        <v>72</v>
      </c>
      <c r="G328" s="38">
        <v>2</v>
      </c>
      <c r="H328" s="38">
        <v>80</v>
      </c>
      <c r="I328" s="50">
        <f t="shared" si="58"/>
        <v>102.16000000000001</v>
      </c>
      <c r="J328" s="214">
        <f t="shared" si="59"/>
        <v>204.32000000000002</v>
      </c>
      <c r="S328" s="46"/>
      <c r="T328" s="46"/>
      <c r="U328" s="46"/>
      <c r="V328" s="46"/>
      <c r="Z328" s="38">
        <v>88.89</v>
      </c>
      <c r="AB328" s="38">
        <f t="shared" si="60"/>
        <v>80.001000000000005</v>
      </c>
      <c r="AD328" s="38">
        <v>80</v>
      </c>
    </row>
    <row r="329" spans="1:30" ht="20.100000000000001" customHeight="1" outlineLevel="1">
      <c r="A329" s="47"/>
      <c r="B329" s="173" t="s">
        <v>184</v>
      </c>
      <c r="C329" s="45">
        <v>92353</v>
      </c>
      <c r="D329" s="45" t="s">
        <v>77</v>
      </c>
      <c r="E329" s="44" t="s">
        <v>418</v>
      </c>
      <c r="F329" s="45" t="s">
        <v>72</v>
      </c>
      <c r="G329" s="38">
        <v>10</v>
      </c>
      <c r="H329" s="38">
        <v>75.23</v>
      </c>
      <c r="I329" s="50">
        <f t="shared" si="58"/>
        <v>96.06871000000001</v>
      </c>
      <c r="J329" s="214">
        <f t="shared" si="59"/>
        <v>960.6871000000001</v>
      </c>
      <c r="S329" s="46"/>
      <c r="T329" s="46"/>
      <c r="U329" s="46"/>
      <c r="V329" s="46"/>
      <c r="Z329" s="38">
        <v>83.59</v>
      </c>
      <c r="AB329" s="38">
        <f t="shared" si="60"/>
        <v>75.231000000000009</v>
      </c>
      <c r="AD329" s="38">
        <v>75.23</v>
      </c>
    </row>
    <row r="330" spans="1:30" s="46" customFormat="1" ht="20.100000000000001" customHeight="1" outlineLevel="1">
      <c r="A330" s="47"/>
      <c r="B330" s="173" t="s">
        <v>185</v>
      </c>
      <c r="C330" s="45">
        <v>1821</v>
      </c>
      <c r="D330" s="45" t="s">
        <v>77</v>
      </c>
      <c r="E330" s="44" t="s">
        <v>461</v>
      </c>
      <c r="F330" s="45" t="s">
        <v>72</v>
      </c>
      <c r="G330" s="38">
        <v>1</v>
      </c>
      <c r="H330" s="38">
        <v>99.33</v>
      </c>
      <c r="I330" s="50">
        <f t="shared" si="58"/>
        <v>126.84441000000001</v>
      </c>
      <c r="J330" s="214">
        <f t="shared" si="59"/>
        <v>126.84441000000001</v>
      </c>
      <c r="K330" s="1"/>
      <c r="L330" s="1"/>
      <c r="M330" s="1"/>
      <c r="N330" s="1"/>
      <c r="O330" s="1"/>
      <c r="P330" s="1"/>
      <c r="Q330" s="1"/>
      <c r="R330" s="1"/>
      <c r="Z330" s="38">
        <v>110.37</v>
      </c>
      <c r="AB330" s="38">
        <f t="shared" si="60"/>
        <v>99.333000000000013</v>
      </c>
      <c r="AD330" s="38">
        <v>99.33</v>
      </c>
    </row>
    <row r="331" spans="1:30" s="46" customFormat="1" ht="20.100000000000001" customHeight="1" outlineLevel="1">
      <c r="A331" s="47"/>
      <c r="B331" s="173" t="s">
        <v>186</v>
      </c>
      <c r="C331" s="45">
        <v>92377</v>
      </c>
      <c r="D331" s="45" t="s">
        <v>77</v>
      </c>
      <c r="E331" s="44" t="s">
        <v>419</v>
      </c>
      <c r="F331" s="45" t="s">
        <v>72</v>
      </c>
      <c r="G331" s="38">
        <v>11</v>
      </c>
      <c r="H331" s="38">
        <v>48.16</v>
      </c>
      <c r="I331" s="50">
        <f t="shared" si="58"/>
        <v>61.500320000000002</v>
      </c>
      <c r="J331" s="214">
        <f t="shared" si="59"/>
        <v>676.50351999999998</v>
      </c>
      <c r="K331" s="1"/>
      <c r="L331" s="1"/>
      <c r="M331" s="1"/>
      <c r="N331" s="1"/>
      <c r="O331" s="1"/>
      <c r="P331" s="1"/>
      <c r="Q331" s="1"/>
      <c r="R331" s="1"/>
      <c r="Z331" s="38">
        <v>53.51</v>
      </c>
      <c r="AB331" s="38">
        <f t="shared" si="60"/>
        <v>48.158999999999999</v>
      </c>
      <c r="AD331" s="38">
        <v>48.16</v>
      </c>
    </row>
    <row r="332" spans="1:30" s="46" customFormat="1" ht="20.100000000000001" customHeight="1" outlineLevel="1">
      <c r="A332" s="47"/>
      <c r="B332" s="173" t="s">
        <v>187</v>
      </c>
      <c r="C332" s="45">
        <v>92642</v>
      </c>
      <c r="D332" s="45" t="s">
        <v>77</v>
      </c>
      <c r="E332" s="44" t="s">
        <v>420</v>
      </c>
      <c r="F332" s="45" t="s">
        <v>72</v>
      </c>
      <c r="G332" s="38">
        <v>2</v>
      </c>
      <c r="H332" s="38">
        <v>104.79</v>
      </c>
      <c r="I332" s="50">
        <f t="shared" ref="I332:I353" si="61">H332*(1+$I$14)</f>
        <v>133.81683000000001</v>
      </c>
      <c r="J332" s="214">
        <f t="shared" si="59"/>
        <v>267.63366000000002</v>
      </c>
      <c r="K332" s="1"/>
      <c r="L332" s="1"/>
      <c r="M332" s="1"/>
      <c r="N332" s="1"/>
      <c r="O332" s="1"/>
      <c r="P332" s="1"/>
      <c r="Q332" s="1"/>
      <c r="R332" s="1"/>
      <c r="Z332" s="38">
        <v>116.43</v>
      </c>
      <c r="AB332" s="38">
        <f t="shared" si="60"/>
        <v>104.78700000000001</v>
      </c>
      <c r="AD332" s="38">
        <v>104.79</v>
      </c>
    </row>
    <row r="333" spans="1:30" s="46" customFormat="1" ht="20.100000000000001" customHeight="1" outlineLevel="1">
      <c r="A333" s="47"/>
      <c r="B333" s="173" t="s">
        <v>188</v>
      </c>
      <c r="C333" s="45">
        <v>92367</v>
      </c>
      <c r="D333" s="45" t="s">
        <v>77</v>
      </c>
      <c r="E333" s="44" t="s">
        <v>421</v>
      </c>
      <c r="F333" s="45" t="s">
        <v>87</v>
      </c>
      <c r="G333" s="38">
        <v>61.56</v>
      </c>
      <c r="H333" s="38">
        <v>58.680000000000007</v>
      </c>
      <c r="I333" s="50">
        <f t="shared" si="61"/>
        <v>74.934360000000012</v>
      </c>
      <c r="J333" s="214">
        <f t="shared" si="59"/>
        <v>4612.9592016000006</v>
      </c>
      <c r="K333" s="1"/>
      <c r="L333" s="1"/>
      <c r="M333" s="1"/>
      <c r="N333" s="1"/>
      <c r="O333" s="1"/>
      <c r="P333" s="1"/>
      <c r="Q333" s="1"/>
      <c r="R333" s="1"/>
      <c r="Z333" s="38">
        <v>65.2</v>
      </c>
      <c r="AB333" s="38">
        <f t="shared" si="60"/>
        <v>58.680000000000007</v>
      </c>
      <c r="AD333" s="38">
        <v>58.680000000000007</v>
      </c>
    </row>
    <row r="334" spans="1:30" s="46" customFormat="1" ht="20.100000000000001" customHeight="1" outlineLevel="1">
      <c r="A334" s="47"/>
      <c r="B334" s="173" t="s">
        <v>245</v>
      </c>
      <c r="C334" s="45">
        <v>20972</v>
      </c>
      <c r="D334" s="45" t="s">
        <v>77</v>
      </c>
      <c r="E334" s="44" t="s">
        <v>422</v>
      </c>
      <c r="F334" s="45" t="s">
        <v>72</v>
      </c>
      <c r="G334" s="38">
        <v>3</v>
      </c>
      <c r="H334" s="38">
        <v>67.45</v>
      </c>
      <c r="I334" s="50">
        <f t="shared" si="61"/>
        <v>86.133650000000017</v>
      </c>
      <c r="J334" s="214">
        <f t="shared" si="59"/>
        <v>258.40095000000008</v>
      </c>
      <c r="K334" s="1"/>
      <c r="L334" s="1"/>
      <c r="M334" s="1"/>
      <c r="N334" s="1"/>
      <c r="O334" s="1"/>
      <c r="P334" s="1"/>
      <c r="Q334" s="1"/>
      <c r="R334" s="1"/>
      <c r="Z334" s="38">
        <v>74.95</v>
      </c>
      <c r="AB334" s="38">
        <f t="shared" si="60"/>
        <v>67.454999999999998</v>
      </c>
      <c r="AD334" s="38">
        <v>67.45</v>
      </c>
    </row>
    <row r="335" spans="1:30" s="46" customFormat="1" ht="20.100000000000001" customHeight="1" outlineLevel="1">
      <c r="A335" s="47"/>
      <c r="B335" s="173" t="s">
        <v>246</v>
      </c>
      <c r="C335" s="45">
        <v>72288</v>
      </c>
      <c r="D335" s="45" t="s">
        <v>77</v>
      </c>
      <c r="E335" s="44" t="s">
        <v>705</v>
      </c>
      <c r="F335" s="45" t="s">
        <v>72</v>
      </c>
      <c r="G335" s="38">
        <v>2</v>
      </c>
      <c r="H335" s="38">
        <v>235.82</v>
      </c>
      <c r="I335" s="50">
        <f t="shared" si="61"/>
        <v>301.14214000000004</v>
      </c>
      <c r="J335" s="214">
        <f t="shared" si="59"/>
        <v>602.28428000000008</v>
      </c>
      <c r="K335" s="1"/>
      <c r="L335" s="1"/>
      <c r="M335" s="1"/>
      <c r="N335" s="1"/>
      <c r="O335" s="1"/>
      <c r="P335" s="1"/>
      <c r="Q335" s="1"/>
      <c r="R335" s="1"/>
      <c r="Z335" s="38">
        <v>262.02</v>
      </c>
      <c r="AB335" s="38">
        <f t="shared" si="60"/>
        <v>235.81799999999998</v>
      </c>
      <c r="AD335" s="38">
        <v>235.82</v>
      </c>
    </row>
    <row r="336" spans="1:30" s="46" customFormat="1" ht="20.100000000000001" customHeight="1" outlineLevel="1">
      <c r="A336" s="47"/>
      <c r="B336" s="173" t="s">
        <v>263</v>
      </c>
      <c r="C336" s="45">
        <v>20971</v>
      </c>
      <c r="D336" s="45" t="s">
        <v>77</v>
      </c>
      <c r="E336" s="44" t="s">
        <v>423</v>
      </c>
      <c r="F336" s="45" t="s">
        <v>72</v>
      </c>
      <c r="G336" s="38">
        <v>2</v>
      </c>
      <c r="H336" s="38">
        <v>8.99</v>
      </c>
      <c r="I336" s="50">
        <f t="shared" si="61"/>
        <v>11.480230000000001</v>
      </c>
      <c r="J336" s="214">
        <f t="shared" si="59"/>
        <v>22.960460000000001</v>
      </c>
      <c r="K336" s="1"/>
      <c r="L336" s="1"/>
      <c r="M336" s="1"/>
      <c r="N336" s="1"/>
      <c r="O336" s="1"/>
      <c r="P336" s="1"/>
      <c r="Q336" s="1"/>
      <c r="R336" s="1"/>
      <c r="Z336" s="38">
        <v>9.99</v>
      </c>
      <c r="AB336" s="38">
        <f t="shared" si="60"/>
        <v>8.9909999999999997</v>
      </c>
      <c r="AD336" s="38">
        <v>8.99</v>
      </c>
    </row>
    <row r="337" spans="1:30" s="46" customFormat="1" ht="20.100000000000001" customHeight="1" outlineLevel="1">
      <c r="A337" s="47"/>
      <c r="B337" s="173" t="s">
        <v>264</v>
      </c>
      <c r="C337" s="45">
        <v>20965</v>
      </c>
      <c r="D337" s="45" t="s">
        <v>77</v>
      </c>
      <c r="E337" s="44" t="s">
        <v>424</v>
      </c>
      <c r="F337" s="45" t="s">
        <v>72</v>
      </c>
      <c r="G337" s="38">
        <v>2</v>
      </c>
      <c r="H337" s="38">
        <v>34.159999999999997</v>
      </c>
      <c r="I337" s="50">
        <f t="shared" si="61"/>
        <v>43.622320000000002</v>
      </c>
      <c r="J337" s="214">
        <f t="shared" si="59"/>
        <v>87.244640000000004</v>
      </c>
      <c r="K337" s="1"/>
      <c r="L337" s="1"/>
      <c r="M337" s="1"/>
      <c r="N337" s="1"/>
      <c r="O337" s="1"/>
      <c r="P337" s="1"/>
      <c r="Q337" s="1"/>
      <c r="R337" s="1"/>
      <c r="Z337" s="38">
        <v>37.96</v>
      </c>
      <c r="AB337" s="38">
        <f t="shared" si="60"/>
        <v>34.164000000000001</v>
      </c>
      <c r="AD337" s="38">
        <v>34.159999999999997</v>
      </c>
    </row>
    <row r="338" spans="1:30" s="46" customFormat="1" ht="20.100000000000001" customHeight="1" outlineLevel="1">
      <c r="A338" s="47"/>
      <c r="B338" s="173" t="s">
        <v>265</v>
      </c>
      <c r="C338" s="45">
        <v>71516</v>
      </c>
      <c r="D338" s="45" t="s">
        <v>77</v>
      </c>
      <c r="E338" s="44" t="s">
        <v>620</v>
      </c>
      <c r="F338" s="45" t="s">
        <v>72</v>
      </c>
      <c r="G338" s="38">
        <v>4</v>
      </c>
      <c r="H338" s="38">
        <v>445.5</v>
      </c>
      <c r="I338" s="50">
        <f t="shared" si="61"/>
        <v>568.90350000000001</v>
      </c>
      <c r="J338" s="214">
        <f t="shared" si="59"/>
        <v>2275.614</v>
      </c>
      <c r="K338" s="1"/>
      <c r="L338" s="1"/>
      <c r="M338" s="1"/>
      <c r="N338" s="1"/>
      <c r="O338" s="1"/>
      <c r="P338" s="1"/>
      <c r="Q338" s="1"/>
      <c r="R338" s="1"/>
      <c r="Z338" s="38">
        <v>495</v>
      </c>
      <c r="AB338" s="38">
        <f t="shared" si="60"/>
        <v>445.5</v>
      </c>
      <c r="AD338" s="38">
        <v>445.5</v>
      </c>
    </row>
    <row r="339" spans="1:30" s="46" customFormat="1" ht="20.100000000000001" customHeight="1" outlineLevel="1">
      <c r="A339" s="47"/>
      <c r="B339" s="173" t="s">
        <v>266</v>
      </c>
      <c r="C339" s="45">
        <v>92377</v>
      </c>
      <c r="D339" s="45" t="s">
        <v>77</v>
      </c>
      <c r="E339" s="44" t="s">
        <v>425</v>
      </c>
      <c r="F339" s="45" t="s">
        <v>72</v>
      </c>
      <c r="G339" s="38">
        <v>2</v>
      </c>
      <c r="H339" s="38">
        <v>48.16</v>
      </c>
      <c r="I339" s="50">
        <f t="shared" si="61"/>
        <v>61.500320000000002</v>
      </c>
      <c r="J339" s="214">
        <f t="shared" si="59"/>
        <v>123.00064</v>
      </c>
      <c r="K339" s="1"/>
      <c r="L339" s="1"/>
      <c r="M339" s="1"/>
      <c r="N339" s="1"/>
      <c r="O339" s="1"/>
      <c r="P339" s="1"/>
      <c r="Q339" s="1"/>
      <c r="R339" s="1"/>
      <c r="Z339" s="38">
        <v>53.51</v>
      </c>
      <c r="AB339" s="38">
        <f t="shared" si="60"/>
        <v>48.158999999999999</v>
      </c>
      <c r="AD339" s="38">
        <v>48.16</v>
      </c>
    </row>
    <row r="340" spans="1:30" s="46" customFormat="1" ht="20.100000000000001" customHeight="1" outlineLevel="1">
      <c r="A340" s="47"/>
      <c r="B340" s="173" t="s">
        <v>267</v>
      </c>
      <c r="C340" s="45">
        <v>12427</v>
      </c>
      <c r="D340" s="45" t="s">
        <v>77</v>
      </c>
      <c r="E340" s="44" t="s">
        <v>580</v>
      </c>
      <c r="F340" s="45" t="s">
        <v>72</v>
      </c>
      <c r="G340" s="38">
        <v>4</v>
      </c>
      <c r="H340" s="38">
        <v>122.76</v>
      </c>
      <c r="I340" s="50">
        <f t="shared" si="61"/>
        <v>156.76452000000003</v>
      </c>
      <c r="J340" s="214">
        <f t="shared" si="59"/>
        <v>627.05808000000013</v>
      </c>
      <c r="K340" s="1"/>
      <c r="L340" s="1"/>
      <c r="M340" s="1"/>
      <c r="N340" s="1"/>
      <c r="O340" s="1"/>
      <c r="P340" s="1"/>
      <c r="Q340" s="1"/>
      <c r="R340" s="1"/>
      <c r="Z340" s="38">
        <v>136.4</v>
      </c>
      <c r="AB340" s="38">
        <f t="shared" si="60"/>
        <v>122.76</v>
      </c>
      <c r="AD340" s="38">
        <v>122.76</v>
      </c>
    </row>
    <row r="341" spans="1:30" s="46" customFormat="1" ht="20.100000000000001" customHeight="1" outlineLevel="1">
      <c r="A341" s="47"/>
      <c r="B341" s="173" t="s">
        <v>268</v>
      </c>
      <c r="C341" s="45">
        <v>20973</v>
      </c>
      <c r="D341" s="45" t="s">
        <v>77</v>
      </c>
      <c r="E341" s="44" t="s">
        <v>426</v>
      </c>
      <c r="F341" s="45" t="s">
        <v>72</v>
      </c>
      <c r="G341" s="38">
        <v>2</v>
      </c>
      <c r="H341" s="38">
        <v>57.83</v>
      </c>
      <c r="I341" s="50">
        <f t="shared" si="61"/>
        <v>73.848910000000004</v>
      </c>
      <c r="J341" s="214">
        <f t="shared" si="59"/>
        <v>147.69782000000001</v>
      </c>
      <c r="K341" s="1"/>
      <c r="L341" s="1"/>
      <c r="M341" s="1"/>
      <c r="N341" s="1"/>
      <c r="O341" s="1"/>
      <c r="P341" s="1"/>
      <c r="Q341" s="1"/>
      <c r="R341" s="1"/>
      <c r="T341" s="1"/>
      <c r="U341" s="1"/>
      <c r="V341" s="1"/>
      <c r="Z341" s="38">
        <v>64.260000000000005</v>
      </c>
      <c r="AB341" s="38">
        <f t="shared" si="60"/>
        <v>57.834000000000003</v>
      </c>
      <c r="AD341" s="38">
        <v>57.83</v>
      </c>
    </row>
    <row r="342" spans="1:30" s="46" customFormat="1" ht="20.100000000000001" customHeight="1" outlineLevel="1">
      <c r="A342" s="47"/>
      <c r="B342" s="173" t="s">
        <v>269</v>
      </c>
      <c r="C342" s="45" t="s">
        <v>706</v>
      </c>
      <c r="D342" s="45" t="s">
        <v>77</v>
      </c>
      <c r="E342" s="44" t="s">
        <v>427</v>
      </c>
      <c r="F342" s="45" t="s">
        <v>72</v>
      </c>
      <c r="G342" s="38">
        <v>2</v>
      </c>
      <c r="H342" s="38">
        <v>151.66999999999999</v>
      </c>
      <c r="I342" s="50">
        <f t="shared" si="61"/>
        <v>193.68259</v>
      </c>
      <c r="J342" s="214">
        <f t="shared" si="59"/>
        <v>387.36518000000001</v>
      </c>
      <c r="K342" s="1"/>
      <c r="L342" s="1"/>
      <c r="M342" s="1"/>
      <c r="N342" s="1"/>
      <c r="O342" s="1"/>
      <c r="P342" s="1"/>
      <c r="Q342" s="1"/>
      <c r="R342" s="1"/>
      <c r="T342" s="1"/>
      <c r="U342" s="1"/>
      <c r="V342" s="1"/>
      <c r="Z342" s="38">
        <v>168.52</v>
      </c>
      <c r="AB342" s="38">
        <f t="shared" si="60"/>
        <v>151.66800000000001</v>
      </c>
      <c r="AD342" s="38">
        <v>151.66999999999999</v>
      </c>
    </row>
    <row r="343" spans="1:30" s="46" customFormat="1" ht="20.100000000000001" customHeight="1" outlineLevel="1">
      <c r="A343" s="47"/>
      <c r="B343" s="173" t="s">
        <v>270</v>
      </c>
      <c r="C343" s="45">
        <v>10905</v>
      </c>
      <c r="D343" s="45" t="s">
        <v>77</v>
      </c>
      <c r="E343" s="44" t="s">
        <v>428</v>
      </c>
      <c r="F343" s="45" t="s">
        <v>72</v>
      </c>
      <c r="G343" s="38">
        <v>2</v>
      </c>
      <c r="H343" s="38">
        <v>49.46</v>
      </c>
      <c r="I343" s="50">
        <f t="shared" si="61"/>
        <v>63.160420000000009</v>
      </c>
      <c r="J343" s="214">
        <f t="shared" si="59"/>
        <v>126.32084000000002</v>
      </c>
      <c r="K343" s="1"/>
      <c r="L343" s="1"/>
      <c r="M343" s="1"/>
      <c r="N343" s="1"/>
      <c r="O343" s="1"/>
      <c r="P343" s="1"/>
      <c r="Q343" s="1"/>
      <c r="R343" s="1"/>
      <c r="T343" s="1"/>
      <c r="U343" s="1"/>
      <c r="V343" s="1"/>
      <c r="Z343" s="38">
        <v>54.96</v>
      </c>
      <c r="AB343" s="38">
        <f t="shared" si="60"/>
        <v>49.463999999999999</v>
      </c>
      <c r="AD343" s="38">
        <v>49.46</v>
      </c>
    </row>
    <row r="344" spans="1:30" s="46" customFormat="1" ht="20.100000000000001" customHeight="1" outlineLevel="1">
      <c r="A344" s="47"/>
      <c r="B344" s="173" t="s">
        <v>833</v>
      </c>
      <c r="C344" s="45">
        <v>84798</v>
      </c>
      <c r="D344" s="45" t="s">
        <v>77</v>
      </c>
      <c r="E344" s="44" t="s">
        <v>561</v>
      </c>
      <c r="F344" s="45" t="s">
        <v>72</v>
      </c>
      <c r="G344" s="38">
        <v>1</v>
      </c>
      <c r="H344" s="38">
        <v>194.53</v>
      </c>
      <c r="I344" s="50">
        <f t="shared" si="61"/>
        <v>248.41481000000002</v>
      </c>
      <c r="J344" s="214">
        <f t="shared" si="59"/>
        <v>248.41481000000002</v>
      </c>
      <c r="K344" s="1"/>
      <c r="L344" s="1"/>
      <c r="M344" s="1"/>
      <c r="N344" s="1"/>
      <c r="O344" s="1"/>
      <c r="P344" s="1"/>
      <c r="Q344" s="1"/>
      <c r="R344" s="1"/>
      <c r="T344" s="1"/>
      <c r="U344" s="1"/>
      <c r="V344" s="1"/>
      <c r="Z344" s="38">
        <v>216.15</v>
      </c>
      <c r="AB344" s="38">
        <f t="shared" si="60"/>
        <v>194.535</v>
      </c>
      <c r="AD344" s="38">
        <v>194.53</v>
      </c>
    </row>
    <row r="345" spans="1:30" s="46" customFormat="1" ht="20.100000000000001" customHeight="1" outlineLevel="1">
      <c r="A345" s="47"/>
      <c r="B345" s="173" t="s">
        <v>271</v>
      </c>
      <c r="C345" s="45">
        <v>94499</v>
      </c>
      <c r="D345" s="45" t="s">
        <v>77</v>
      </c>
      <c r="E345" s="44" t="s">
        <v>429</v>
      </c>
      <c r="F345" s="45" t="s">
        <v>72</v>
      </c>
      <c r="G345" s="38">
        <v>5</v>
      </c>
      <c r="H345" s="38">
        <v>265.86</v>
      </c>
      <c r="I345" s="50">
        <f t="shared" si="61"/>
        <v>339.50322000000006</v>
      </c>
      <c r="J345" s="214">
        <f t="shared" si="59"/>
        <v>1697.5161000000003</v>
      </c>
      <c r="K345" s="1"/>
      <c r="L345" s="1"/>
      <c r="M345" s="1"/>
      <c r="N345" s="1"/>
      <c r="O345" s="1"/>
      <c r="P345" s="1"/>
      <c r="Q345" s="1"/>
      <c r="R345" s="1"/>
      <c r="Z345" s="38">
        <v>295.39999999999998</v>
      </c>
      <c r="AB345" s="38">
        <f t="shared" si="60"/>
        <v>265.86</v>
      </c>
      <c r="AD345" s="38">
        <v>265.86</v>
      </c>
    </row>
    <row r="346" spans="1:30" s="46" customFormat="1" ht="20.100000000000001" customHeight="1" outlineLevel="1">
      <c r="A346" s="47"/>
      <c r="B346" s="173" t="s">
        <v>272</v>
      </c>
      <c r="C346" s="45">
        <v>99632</v>
      </c>
      <c r="D346" s="45" t="s">
        <v>77</v>
      </c>
      <c r="E346" s="44" t="s">
        <v>430</v>
      </c>
      <c r="F346" s="45" t="s">
        <v>72</v>
      </c>
      <c r="G346" s="38">
        <v>2</v>
      </c>
      <c r="H346" s="38">
        <v>126.06</v>
      </c>
      <c r="I346" s="50">
        <f t="shared" si="61"/>
        <v>160.97862000000001</v>
      </c>
      <c r="J346" s="214">
        <f t="shared" si="59"/>
        <v>321.95724000000001</v>
      </c>
      <c r="K346" s="1"/>
      <c r="L346" s="1"/>
      <c r="M346" s="1"/>
      <c r="N346" s="1"/>
      <c r="O346" s="1"/>
      <c r="P346" s="1"/>
      <c r="Q346" s="1"/>
      <c r="R346" s="1"/>
      <c r="Z346" s="38">
        <v>140.07</v>
      </c>
      <c r="AB346" s="38">
        <f t="shared" si="60"/>
        <v>126.063</v>
      </c>
      <c r="AD346" s="38">
        <v>126.06</v>
      </c>
    </row>
    <row r="347" spans="1:30" s="46" customFormat="1" ht="27.75" customHeight="1" outlineLevel="1">
      <c r="A347" s="47"/>
      <c r="B347" s="173" t="s">
        <v>273</v>
      </c>
      <c r="C347" s="45">
        <v>38774</v>
      </c>
      <c r="D347" s="45" t="s">
        <v>77</v>
      </c>
      <c r="E347" s="44" t="s">
        <v>707</v>
      </c>
      <c r="F347" s="45" t="s">
        <v>72</v>
      </c>
      <c r="G347" s="38">
        <v>20</v>
      </c>
      <c r="H347" s="38">
        <v>28.67</v>
      </c>
      <c r="I347" s="50">
        <f t="shared" si="61"/>
        <v>36.611590000000007</v>
      </c>
      <c r="J347" s="214">
        <f t="shared" si="59"/>
        <v>732.23180000000013</v>
      </c>
      <c r="K347" s="1"/>
      <c r="L347" s="1"/>
      <c r="M347" s="1"/>
      <c r="N347" s="1"/>
      <c r="O347" s="1"/>
      <c r="P347" s="1"/>
      <c r="Q347" s="1"/>
      <c r="R347" s="1"/>
      <c r="Z347" s="38">
        <v>31.86</v>
      </c>
      <c r="AB347" s="38">
        <f t="shared" si="60"/>
        <v>28.673999999999999</v>
      </c>
      <c r="AD347" s="38">
        <v>28.67</v>
      </c>
    </row>
    <row r="348" spans="1:30" s="46" customFormat="1" ht="20.100000000000001" customHeight="1" outlineLevel="1">
      <c r="A348" s="47"/>
      <c r="B348" s="173" t="s">
        <v>834</v>
      </c>
      <c r="C348" s="45">
        <v>72947</v>
      </c>
      <c r="D348" s="33" t="s">
        <v>77</v>
      </c>
      <c r="E348" s="44" t="s">
        <v>276</v>
      </c>
      <c r="F348" s="45" t="s">
        <v>78</v>
      </c>
      <c r="G348" s="38">
        <v>6</v>
      </c>
      <c r="H348" s="38">
        <v>10.95</v>
      </c>
      <c r="I348" s="50">
        <f t="shared" si="61"/>
        <v>13.98315</v>
      </c>
      <c r="J348" s="214">
        <f t="shared" si="59"/>
        <v>83.898899999999998</v>
      </c>
      <c r="K348" s="1"/>
      <c r="L348" s="1"/>
      <c r="M348" s="1"/>
      <c r="N348" s="1"/>
      <c r="O348" s="1"/>
      <c r="P348" s="1"/>
      <c r="Q348" s="1"/>
      <c r="R348" s="1"/>
      <c r="S348" s="1"/>
      <c r="Z348" s="38">
        <v>12.17</v>
      </c>
      <c r="AB348" s="38">
        <f t="shared" si="60"/>
        <v>10.952999999999999</v>
      </c>
      <c r="AD348" s="38">
        <v>10.95</v>
      </c>
    </row>
    <row r="349" spans="1:30" s="46" customFormat="1" ht="20.100000000000001" customHeight="1" outlineLevel="1">
      <c r="A349" s="47"/>
      <c r="B349" s="173" t="s">
        <v>835</v>
      </c>
      <c r="C349" s="45">
        <v>72947</v>
      </c>
      <c r="D349" s="33" t="s">
        <v>77</v>
      </c>
      <c r="E349" s="44" t="s">
        <v>119</v>
      </c>
      <c r="F349" s="45" t="s">
        <v>78</v>
      </c>
      <c r="G349" s="38">
        <v>2</v>
      </c>
      <c r="H349" s="38">
        <v>10.95</v>
      </c>
      <c r="I349" s="50">
        <f t="shared" si="61"/>
        <v>13.98315</v>
      </c>
      <c r="J349" s="214">
        <f t="shared" si="59"/>
        <v>27.9663</v>
      </c>
      <c r="K349" s="1"/>
      <c r="L349" s="1"/>
      <c r="M349" s="1"/>
      <c r="N349" s="1"/>
      <c r="O349" s="1"/>
      <c r="P349" s="1"/>
      <c r="Q349" s="1"/>
      <c r="R349" s="1"/>
      <c r="S349" s="1"/>
      <c r="Z349" s="38">
        <v>12.17</v>
      </c>
      <c r="AB349" s="38">
        <f t="shared" si="60"/>
        <v>10.952999999999999</v>
      </c>
      <c r="AD349" s="38">
        <v>10.95</v>
      </c>
    </row>
    <row r="350" spans="1:30" s="46" customFormat="1" ht="20.100000000000001" customHeight="1" outlineLevel="1">
      <c r="A350" s="47"/>
      <c r="B350" s="173" t="s">
        <v>836</v>
      </c>
      <c r="C350" s="11">
        <v>736</v>
      </c>
      <c r="D350" s="33" t="s">
        <v>77</v>
      </c>
      <c r="E350" s="44" t="s">
        <v>708</v>
      </c>
      <c r="F350" s="45" t="s">
        <v>72</v>
      </c>
      <c r="G350" s="38">
        <v>2</v>
      </c>
      <c r="H350" s="38">
        <v>1258.8599999999999</v>
      </c>
      <c r="I350" s="50">
        <f t="shared" si="61"/>
        <v>1607.56422</v>
      </c>
      <c r="J350" s="214">
        <f t="shared" si="59"/>
        <v>3215.12844</v>
      </c>
      <c r="K350" s="1"/>
      <c r="L350" s="1"/>
      <c r="M350" s="1"/>
      <c r="N350" s="1"/>
      <c r="O350" s="1"/>
      <c r="P350" s="1"/>
      <c r="Q350" s="1"/>
      <c r="R350" s="1"/>
      <c r="S350" s="1"/>
      <c r="Z350" s="38">
        <v>1398.73</v>
      </c>
      <c r="AB350" s="38">
        <f t="shared" si="60"/>
        <v>1258.857</v>
      </c>
      <c r="AD350" s="38">
        <v>1258.8599999999999</v>
      </c>
    </row>
    <row r="351" spans="1:30" s="46" customFormat="1" ht="20.100000000000001" customHeight="1" outlineLevel="1">
      <c r="A351" s="47"/>
      <c r="B351" s="173" t="s">
        <v>837</v>
      </c>
      <c r="C351" s="33" t="s">
        <v>552</v>
      </c>
      <c r="D351" s="24" t="s">
        <v>96</v>
      </c>
      <c r="E351" s="44" t="s">
        <v>562</v>
      </c>
      <c r="F351" s="45" t="s">
        <v>72</v>
      </c>
      <c r="G351" s="38">
        <v>2</v>
      </c>
      <c r="H351" s="38">
        <v>11.76</v>
      </c>
      <c r="I351" s="50">
        <f t="shared" si="61"/>
        <v>15.017520000000001</v>
      </c>
      <c r="J351" s="214">
        <f t="shared" si="59"/>
        <v>30.035040000000002</v>
      </c>
      <c r="K351" s="1"/>
      <c r="L351" s="1"/>
      <c r="M351" s="1"/>
      <c r="N351" s="1"/>
      <c r="O351" s="1"/>
      <c r="P351" s="1"/>
      <c r="Q351" s="1"/>
      <c r="R351" s="1"/>
      <c r="S351" s="1"/>
      <c r="Z351" s="38">
        <v>13.07</v>
      </c>
      <c r="AB351" s="38">
        <f t="shared" si="60"/>
        <v>11.763</v>
      </c>
      <c r="AD351" s="38">
        <v>11.76</v>
      </c>
    </row>
    <row r="352" spans="1:30" s="46" customFormat="1" ht="20.100000000000001" customHeight="1" outlineLevel="1">
      <c r="A352" s="47"/>
      <c r="B352" s="173" t="s">
        <v>838</v>
      </c>
      <c r="C352" s="33" t="s">
        <v>553</v>
      </c>
      <c r="D352" s="24" t="s">
        <v>96</v>
      </c>
      <c r="E352" s="44" t="s">
        <v>563</v>
      </c>
      <c r="F352" s="45" t="s">
        <v>72</v>
      </c>
      <c r="G352" s="38">
        <v>11</v>
      </c>
      <c r="H352" s="38">
        <v>14.55</v>
      </c>
      <c r="I352" s="50">
        <f t="shared" si="61"/>
        <v>18.580350000000003</v>
      </c>
      <c r="J352" s="214">
        <f t="shared" si="59"/>
        <v>204.38385000000002</v>
      </c>
      <c r="K352" s="1"/>
      <c r="L352" s="1"/>
      <c r="M352" s="1"/>
      <c r="N352" s="1"/>
      <c r="O352" s="1"/>
      <c r="P352" s="1"/>
      <c r="Q352" s="1"/>
      <c r="R352" s="1"/>
      <c r="Z352" s="38">
        <v>16.170000000000002</v>
      </c>
      <c r="AB352" s="38">
        <f t="shared" si="60"/>
        <v>14.553000000000003</v>
      </c>
      <c r="AD352" s="38">
        <v>14.55</v>
      </c>
    </row>
    <row r="353" spans="1:30" s="46" customFormat="1" ht="20.100000000000001" customHeight="1" outlineLevel="1">
      <c r="A353" s="47"/>
      <c r="B353" s="173" t="s">
        <v>839</v>
      </c>
      <c r="C353" s="33" t="s">
        <v>553</v>
      </c>
      <c r="D353" s="24" t="s">
        <v>96</v>
      </c>
      <c r="E353" s="44" t="s">
        <v>564</v>
      </c>
      <c r="F353" s="45" t="s">
        <v>72</v>
      </c>
      <c r="G353" s="38">
        <v>3</v>
      </c>
      <c r="H353" s="38">
        <v>14.55</v>
      </c>
      <c r="I353" s="50">
        <f t="shared" si="61"/>
        <v>18.580350000000003</v>
      </c>
      <c r="J353" s="214">
        <f t="shared" si="59"/>
        <v>55.741050000000008</v>
      </c>
      <c r="K353" s="1"/>
      <c r="L353" s="1"/>
      <c r="M353" s="1"/>
      <c r="N353" s="1"/>
      <c r="O353" s="1"/>
      <c r="P353" s="1"/>
      <c r="Q353" s="1"/>
      <c r="R353" s="1"/>
      <c r="Z353" s="38">
        <v>16.170000000000002</v>
      </c>
      <c r="AB353" s="38">
        <f t="shared" si="60"/>
        <v>14.553000000000003</v>
      </c>
      <c r="AD353" s="38">
        <v>14.55</v>
      </c>
    </row>
    <row r="354" spans="1:30" s="46" customFormat="1" ht="20.100000000000001" customHeight="1" outlineLevel="1">
      <c r="A354" s="47"/>
      <c r="B354" s="173" t="s">
        <v>840</v>
      </c>
      <c r="C354" s="33" t="s">
        <v>552</v>
      </c>
      <c r="D354" s="24" t="s">
        <v>96</v>
      </c>
      <c r="E354" s="44" t="s">
        <v>565</v>
      </c>
      <c r="F354" s="45" t="s">
        <v>72</v>
      </c>
      <c r="G354" s="38">
        <v>6</v>
      </c>
      <c r="H354" s="38">
        <v>11.76</v>
      </c>
      <c r="I354" s="50">
        <f>H354*(1+$I$14)</f>
        <v>15.017520000000001</v>
      </c>
      <c r="J354" s="214">
        <f t="shared" si="59"/>
        <v>90.105119999999999</v>
      </c>
      <c r="K354" s="1"/>
      <c r="L354" s="1"/>
      <c r="M354" s="1"/>
      <c r="N354" s="1"/>
      <c r="O354" s="1"/>
      <c r="P354" s="1"/>
      <c r="Q354" s="1"/>
      <c r="R354" s="1"/>
      <c r="Z354" s="38">
        <v>13.07</v>
      </c>
      <c r="AB354" s="38">
        <f t="shared" si="60"/>
        <v>11.763</v>
      </c>
      <c r="AD354" s="38">
        <v>11.76</v>
      </c>
    </row>
    <row r="355" spans="1:30" s="46" customFormat="1" ht="20.100000000000001" customHeight="1" outlineLevel="1">
      <c r="A355" s="47"/>
      <c r="B355" s="174"/>
      <c r="C355" s="48"/>
      <c r="D355" s="48"/>
      <c r="E355" s="48"/>
      <c r="F355" s="48"/>
      <c r="G355" s="48"/>
      <c r="H355" s="49" t="s">
        <v>162</v>
      </c>
      <c r="I355" s="13"/>
      <c r="J355" s="215">
        <f>SUM(J326:J354)</f>
        <v>19865.587671599998</v>
      </c>
      <c r="K355" s="1"/>
      <c r="L355" s="1"/>
      <c r="M355" s="1"/>
      <c r="N355" s="1"/>
      <c r="O355" s="1"/>
      <c r="P355" s="1"/>
      <c r="Q355" s="1"/>
      <c r="R355" s="1"/>
      <c r="Z355" s="49" t="s">
        <v>162</v>
      </c>
      <c r="AB355" s="49" t="s">
        <v>162</v>
      </c>
      <c r="AD355" s="49" t="s">
        <v>162</v>
      </c>
    </row>
    <row r="356" spans="1:30" s="46" customFormat="1" ht="20.100000000000001" customHeight="1">
      <c r="A356" s="47"/>
      <c r="B356" s="170"/>
      <c r="C356" s="47"/>
      <c r="D356" s="47"/>
      <c r="E356" s="19"/>
      <c r="F356" s="47"/>
      <c r="G356" s="195"/>
      <c r="H356" s="31"/>
      <c r="I356" s="6"/>
      <c r="J356" s="216"/>
      <c r="K356" s="1"/>
      <c r="L356" s="1"/>
      <c r="M356" s="1"/>
      <c r="N356" s="1"/>
      <c r="O356" s="1"/>
      <c r="P356" s="1"/>
      <c r="Q356" s="1"/>
      <c r="R356" s="1"/>
      <c r="Z356" s="31"/>
      <c r="AB356" s="31"/>
      <c r="AD356" s="31"/>
    </row>
    <row r="357" spans="1:30" s="46" customFormat="1" ht="20.100000000000001" customHeight="1">
      <c r="A357" s="47"/>
      <c r="B357" s="172">
        <v>17</v>
      </c>
      <c r="C357" s="151"/>
      <c r="D357" s="151"/>
      <c r="E357" s="153" t="s">
        <v>449</v>
      </c>
      <c r="F357" s="153"/>
      <c r="G357" s="154"/>
      <c r="H357" s="154"/>
      <c r="I357" s="153"/>
      <c r="J357" s="213">
        <f>J412</f>
        <v>104534.53169700003</v>
      </c>
      <c r="K357" s="1"/>
      <c r="L357" s="1"/>
      <c r="M357" s="1"/>
      <c r="N357" s="1"/>
      <c r="O357" s="1"/>
      <c r="P357" s="1"/>
      <c r="Q357" s="1"/>
      <c r="R357" s="1"/>
      <c r="Z357" s="154"/>
      <c r="AB357" s="154"/>
      <c r="AD357" s="154"/>
    </row>
    <row r="358" spans="1:30" s="46" customFormat="1" ht="20.100000000000001" customHeight="1" outlineLevel="1">
      <c r="A358" s="47"/>
      <c r="B358" s="175" t="s">
        <v>18</v>
      </c>
      <c r="C358" s="137"/>
      <c r="D358" s="137"/>
      <c r="E358" s="149" t="s">
        <v>28</v>
      </c>
      <c r="F358" s="142"/>
      <c r="G358" s="145"/>
      <c r="H358" s="140"/>
      <c r="I358" s="141"/>
      <c r="J358" s="217"/>
      <c r="K358" s="1"/>
      <c r="L358" s="1"/>
      <c r="M358" s="1"/>
      <c r="N358" s="1"/>
      <c r="O358" s="1"/>
      <c r="P358" s="1"/>
      <c r="Q358" s="1"/>
      <c r="R358" s="1"/>
      <c r="Z358" s="140"/>
      <c r="AB358" s="140"/>
      <c r="AD358" s="140"/>
    </row>
    <row r="359" spans="1:30" ht="38.25" outlineLevel="1">
      <c r="A359" s="47"/>
      <c r="B359" s="179" t="s">
        <v>841</v>
      </c>
      <c r="C359" s="11" t="s">
        <v>219</v>
      </c>
      <c r="D359" s="11" t="s">
        <v>77</v>
      </c>
      <c r="E359" s="44" t="s">
        <v>431</v>
      </c>
      <c r="F359" s="21" t="s">
        <v>72</v>
      </c>
      <c r="G359" s="38">
        <v>3</v>
      </c>
      <c r="H359" s="38">
        <v>386.63</v>
      </c>
      <c r="I359" s="147">
        <f t="shared" ref="I359:I362" si="62">H359*(1+$I$14)</f>
        <v>493.72651000000002</v>
      </c>
      <c r="J359" s="214">
        <f t="shared" ref="J359:J411" si="63">G359*I359</f>
        <v>1481.1795300000001</v>
      </c>
      <c r="S359" s="46"/>
      <c r="T359" s="46"/>
      <c r="U359" s="46"/>
      <c r="V359" s="46"/>
      <c r="Z359" s="38">
        <v>429.59</v>
      </c>
      <c r="AB359" s="38">
        <f t="shared" ref="AB359:AB411" si="64">Z359*0.9</f>
        <v>386.63099999999997</v>
      </c>
      <c r="AD359" s="38">
        <v>386.63</v>
      </c>
    </row>
    <row r="360" spans="1:30" ht="38.25" outlineLevel="1" collapsed="1">
      <c r="A360" s="47"/>
      <c r="B360" s="179" t="s">
        <v>842</v>
      </c>
      <c r="C360" s="11" t="s">
        <v>150</v>
      </c>
      <c r="D360" s="11" t="s">
        <v>77</v>
      </c>
      <c r="E360" s="44" t="s">
        <v>432</v>
      </c>
      <c r="F360" s="21" t="s">
        <v>72</v>
      </c>
      <c r="G360" s="38">
        <v>1</v>
      </c>
      <c r="H360" s="38">
        <v>440.27</v>
      </c>
      <c r="I360" s="147">
        <f t="shared" si="62"/>
        <v>562.22478999999998</v>
      </c>
      <c r="J360" s="214">
        <f t="shared" si="63"/>
        <v>562.22478999999998</v>
      </c>
      <c r="S360" s="46"/>
      <c r="T360" s="46"/>
      <c r="U360" s="46"/>
      <c r="V360" s="46"/>
      <c r="Z360" s="38">
        <v>489.19</v>
      </c>
      <c r="AB360" s="38">
        <f t="shared" si="64"/>
        <v>440.27100000000002</v>
      </c>
      <c r="AD360" s="38">
        <v>440.27</v>
      </c>
    </row>
    <row r="361" spans="1:30" ht="38.25" outlineLevel="1">
      <c r="A361" s="47"/>
      <c r="B361" s="179" t="s">
        <v>843</v>
      </c>
      <c r="C361" s="11" t="s">
        <v>220</v>
      </c>
      <c r="D361" s="11" t="s">
        <v>77</v>
      </c>
      <c r="E361" s="44" t="s">
        <v>603</v>
      </c>
      <c r="F361" s="21" t="s">
        <v>72</v>
      </c>
      <c r="G361" s="38">
        <v>2</v>
      </c>
      <c r="H361" s="38">
        <v>879.18</v>
      </c>
      <c r="I361" s="147">
        <f t="shared" si="62"/>
        <v>1122.7128600000001</v>
      </c>
      <c r="J361" s="214">
        <f t="shared" si="63"/>
        <v>2245.4257200000002</v>
      </c>
      <c r="S361" s="46"/>
      <c r="T361" s="46"/>
      <c r="U361" s="46"/>
      <c r="V361" s="46"/>
      <c r="Z361" s="38">
        <v>976.87</v>
      </c>
      <c r="AB361" s="38">
        <f t="shared" si="64"/>
        <v>879.18299999999999</v>
      </c>
      <c r="AD361" s="38">
        <v>879.18</v>
      </c>
    </row>
    <row r="362" spans="1:30" ht="38.25" outlineLevel="1">
      <c r="A362" s="47"/>
      <c r="B362" s="179" t="s">
        <v>844</v>
      </c>
      <c r="C362" s="11" t="s">
        <v>221</v>
      </c>
      <c r="D362" s="11" t="s">
        <v>77</v>
      </c>
      <c r="E362" s="44" t="s">
        <v>604</v>
      </c>
      <c r="F362" s="21" t="s">
        <v>72</v>
      </c>
      <c r="G362" s="38">
        <v>1</v>
      </c>
      <c r="H362" s="38">
        <v>727.36</v>
      </c>
      <c r="I362" s="147">
        <f t="shared" si="62"/>
        <v>928.83872000000008</v>
      </c>
      <c r="J362" s="214">
        <f t="shared" si="63"/>
        <v>928.83872000000008</v>
      </c>
      <c r="S362" s="46"/>
      <c r="T362" s="46"/>
      <c r="U362" s="46"/>
      <c r="V362" s="46"/>
      <c r="Z362" s="38">
        <v>808.18</v>
      </c>
      <c r="AB362" s="38">
        <f t="shared" si="64"/>
        <v>727.36199999999997</v>
      </c>
      <c r="AD362" s="38">
        <v>727.36</v>
      </c>
    </row>
    <row r="363" spans="1:30" s="46" customFormat="1" ht="19.5" customHeight="1" outlineLevel="1">
      <c r="A363" s="191"/>
      <c r="B363" s="179" t="s">
        <v>845</v>
      </c>
      <c r="C363" s="24"/>
      <c r="D363" s="24" t="s">
        <v>3</v>
      </c>
      <c r="E363" s="25" t="s">
        <v>235</v>
      </c>
      <c r="F363" s="21" t="s">
        <v>72</v>
      </c>
      <c r="G363" s="192">
        <v>1</v>
      </c>
      <c r="H363" s="38">
        <v>1530</v>
      </c>
      <c r="I363" s="147">
        <f>H363*(1+$I$14)</f>
        <v>1953.8100000000002</v>
      </c>
      <c r="J363" s="218">
        <f t="shared" si="63"/>
        <v>1953.8100000000002</v>
      </c>
      <c r="K363" s="1"/>
      <c r="L363" s="1"/>
      <c r="M363" s="1"/>
      <c r="N363" s="1"/>
      <c r="O363" s="1"/>
      <c r="P363" s="1"/>
      <c r="Q363" s="1"/>
      <c r="R363" s="1"/>
      <c r="Z363" s="192">
        <v>1700</v>
      </c>
      <c r="AB363" s="38">
        <f t="shared" si="64"/>
        <v>1530</v>
      </c>
      <c r="AD363" s="38">
        <v>1530</v>
      </c>
    </row>
    <row r="364" spans="1:30" s="46" customFormat="1" ht="20.100000000000001" customHeight="1" outlineLevel="1">
      <c r="A364" s="47"/>
      <c r="B364" s="175" t="s">
        <v>60</v>
      </c>
      <c r="C364" s="138"/>
      <c r="D364" s="138"/>
      <c r="E364" s="139" t="s">
        <v>214</v>
      </c>
      <c r="F364" s="146"/>
      <c r="G364" s="140">
        <v>0</v>
      </c>
      <c r="H364" s="140"/>
      <c r="I364" s="141"/>
      <c r="J364" s="217"/>
      <c r="K364" s="1"/>
      <c r="L364" s="1"/>
      <c r="M364" s="1"/>
      <c r="N364" s="1"/>
      <c r="O364" s="1"/>
      <c r="P364" s="1"/>
      <c r="Q364" s="1"/>
      <c r="R364" s="1"/>
      <c r="Z364" s="140"/>
      <c r="AB364" s="140"/>
      <c r="AD364" s="140"/>
    </row>
    <row r="365" spans="1:30" s="46" customFormat="1" ht="20.100000000000001" customHeight="1" outlineLevel="1">
      <c r="A365" s="47"/>
      <c r="B365" s="179" t="s">
        <v>846</v>
      </c>
      <c r="C365" s="24" t="s">
        <v>215</v>
      </c>
      <c r="D365" s="24" t="s">
        <v>77</v>
      </c>
      <c r="E365" s="25" t="s">
        <v>566</v>
      </c>
      <c r="F365" s="21" t="s">
        <v>72</v>
      </c>
      <c r="G365" s="38">
        <v>38</v>
      </c>
      <c r="H365" s="38">
        <v>9.76</v>
      </c>
      <c r="I365" s="50">
        <f t="shared" ref="I365:I374" si="65">H365*(1+$I$14)</f>
        <v>12.463520000000001</v>
      </c>
      <c r="J365" s="214">
        <f t="shared" si="63"/>
        <v>473.61376000000001</v>
      </c>
      <c r="K365" s="1"/>
      <c r="L365" s="1"/>
      <c r="M365" s="1"/>
      <c r="N365" s="1"/>
      <c r="O365" s="1"/>
      <c r="P365" s="1"/>
      <c r="Q365" s="1"/>
      <c r="R365" s="1"/>
      <c r="Z365" s="38">
        <v>10.85</v>
      </c>
      <c r="AB365" s="38">
        <f t="shared" si="64"/>
        <v>9.7650000000000006</v>
      </c>
      <c r="AD365" s="38">
        <v>9.76</v>
      </c>
    </row>
    <row r="366" spans="1:30" s="46" customFormat="1" ht="20.100000000000001" customHeight="1" outlineLevel="1">
      <c r="A366" s="47"/>
      <c r="B366" s="179" t="s">
        <v>847</v>
      </c>
      <c r="C366" s="24" t="s">
        <v>215</v>
      </c>
      <c r="D366" s="24" t="s">
        <v>77</v>
      </c>
      <c r="E366" s="25" t="s">
        <v>567</v>
      </c>
      <c r="F366" s="21" t="s">
        <v>72</v>
      </c>
      <c r="G366" s="38">
        <v>26</v>
      </c>
      <c r="H366" s="38">
        <v>9.76</v>
      </c>
      <c r="I366" s="50">
        <f t="shared" si="65"/>
        <v>12.463520000000001</v>
      </c>
      <c r="J366" s="214">
        <f t="shared" si="63"/>
        <v>324.05152000000004</v>
      </c>
      <c r="K366" s="1"/>
      <c r="L366" s="1"/>
      <c r="M366" s="1"/>
      <c r="N366" s="1"/>
      <c r="O366" s="1"/>
      <c r="P366" s="1"/>
      <c r="Q366" s="1"/>
      <c r="R366" s="1"/>
      <c r="Z366" s="38">
        <v>10.85</v>
      </c>
      <c r="AB366" s="38">
        <f t="shared" si="64"/>
        <v>9.7650000000000006</v>
      </c>
      <c r="AD366" s="38">
        <v>9.76</v>
      </c>
    </row>
    <row r="367" spans="1:30" s="46" customFormat="1" ht="20.100000000000001" customHeight="1" outlineLevel="1">
      <c r="A367" s="47"/>
      <c r="B367" s="179" t="s">
        <v>848</v>
      </c>
      <c r="C367" s="24" t="s">
        <v>215</v>
      </c>
      <c r="D367" s="24" t="s">
        <v>77</v>
      </c>
      <c r="E367" s="25" t="s">
        <v>592</v>
      </c>
      <c r="F367" s="21" t="s">
        <v>72</v>
      </c>
      <c r="G367" s="38">
        <v>4</v>
      </c>
      <c r="H367" s="38">
        <v>9.76</v>
      </c>
      <c r="I367" s="50">
        <f t="shared" si="65"/>
        <v>12.463520000000001</v>
      </c>
      <c r="J367" s="214">
        <f t="shared" si="63"/>
        <v>49.854080000000003</v>
      </c>
      <c r="K367" s="1"/>
      <c r="L367" s="1"/>
      <c r="M367" s="1"/>
      <c r="N367" s="1"/>
      <c r="O367" s="1"/>
      <c r="P367" s="1"/>
      <c r="Q367" s="1"/>
      <c r="R367" s="1"/>
      <c r="Z367" s="38">
        <v>10.85</v>
      </c>
      <c r="AB367" s="38">
        <f t="shared" si="64"/>
        <v>9.7650000000000006</v>
      </c>
      <c r="AD367" s="38">
        <v>9.76</v>
      </c>
    </row>
    <row r="368" spans="1:30" s="46" customFormat="1" ht="20.100000000000001" customHeight="1" outlineLevel="1">
      <c r="A368" s="47"/>
      <c r="B368" s="179" t="s">
        <v>849</v>
      </c>
      <c r="C368" s="24" t="s">
        <v>216</v>
      </c>
      <c r="D368" s="24" t="s">
        <v>77</v>
      </c>
      <c r="E368" s="25" t="s">
        <v>593</v>
      </c>
      <c r="F368" s="21" t="s">
        <v>72</v>
      </c>
      <c r="G368" s="38">
        <v>4</v>
      </c>
      <c r="H368" s="38">
        <v>63.18</v>
      </c>
      <c r="I368" s="50">
        <f t="shared" si="65"/>
        <v>80.68086000000001</v>
      </c>
      <c r="J368" s="214">
        <f t="shared" si="63"/>
        <v>322.72344000000004</v>
      </c>
      <c r="K368" s="1"/>
      <c r="L368" s="1"/>
      <c r="M368" s="1"/>
      <c r="N368" s="1"/>
      <c r="O368" s="1"/>
      <c r="P368" s="1"/>
      <c r="Q368" s="1"/>
      <c r="R368" s="1"/>
      <c r="T368" s="1"/>
      <c r="U368" s="1"/>
      <c r="V368" s="1"/>
      <c r="Z368" s="38">
        <v>70.2</v>
      </c>
      <c r="AB368" s="38">
        <f t="shared" si="64"/>
        <v>63.180000000000007</v>
      </c>
      <c r="AD368" s="38">
        <v>63.18</v>
      </c>
    </row>
    <row r="369" spans="1:30" s="46" customFormat="1" ht="20.100000000000001" customHeight="1" outlineLevel="1">
      <c r="A369" s="47"/>
      <c r="B369" s="179" t="s">
        <v>850</v>
      </c>
      <c r="C369" s="24" t="s">
        <v>216</v>
      </c>
      <c r="D369" s="24" t="s">
        <v>77</v>
      </c>
      <c r="E369" s="25" t="s">
        <v>594</v>
      </c>
      <c r="F369" s="21" t="s">
        <v>72</v>
      </c>
      <c r="G369" s="38">
        <v>4</v>
      </c>
      <c r="H369" s="38">
        <v>63.180000000000007</v>
      </c>
      <c r="I369" s="50">
        <f t="shared" si="65"/>
        <v>80.680860000000024</v>
      </c>
      <c r="J369" s="214">
        <f t="shared" si="63"/>
        <v>322.7234400000001</v>
      </c>
      <c r="K369" s="1"/>
      <c r="L369" s="1"/>
      <c r="M369" s="1"/>
      <c r="N369" s="1"/>
      <c r="O369" s="1"/>
      <c r="P369" s="1"/>
      <c r="Q369" s="1"/>
      <c r="R369" s="1"/>
      <c r="T369" s="1"/>
      <c r="U369" s="1"/>
      <c r="V369" s="1"/>
      <c r="Z369" s="38">
        <v>70.2</v>
      </c>
      <c r="AB369" s="38">
        <f t="shared" si="64"/>
        <v>63.180000000000007</v>
      </c>
      <c r="AD369" s="38">
        <v>63.180000000000007</v>
      </c>
    </row>
    <row r="370" spans="1:30" s="46" customFormat="1" ht="20.100000000000001" customHeight="1" outlineLevel="1">
      <c r="A370" s="47"/>
      <c r="B370" s="179" t="s">
        <v>851</v>
      </c>
      <c r="C370" s="24" t="s">
        <v>217</v>
      </c>
      <c r="D370" s="24" t="s">
        <v>77</v>
      </c>
      <c r="E370" s="25" t="s">
        <v>595</v>
      </c>
      <c r="F370" s="21" t="s">
        <v>72</v>
      </c>
      <c r="G370" s="38">
        <v>2</v>
      </c>
      <c r="H370" s="38">
        <v>83.59</v>
      </c>
      <c r="I370" s="50">
        <f t="shared" si="65"/>
        <v>106.74443000000002</v>
      </c>
      <c r="J370" s="214">
        <f t="shared" si="63"/>
        <v>213.48886000000005</v>
      </c>
      <c r="K370" s="1"/>
      <c r="L370" s="1"/>
      <c r="M370" s="1"/>
      <c r="N370" s="1"/>
      <c r="O370" s="1"/>
      <c r="P370" s="1"/>
      <c r="Q370" s="1"/>
      <c r="R370" s="1"/>
      <c r="T370" s="1"/>
      <c r="U370" s="1"/>
      <c r="V370" s="1"/>
      <c r="Z370" s="38">
        <v>92.88</v>
      </c>
      <c r="AB370" s="38">
        <f t="shared" si="64"/>
        <v>83.591999999999999</v>
      </c>
      <c r="AD370" s="38">
        <v>83.59</v>
      </c>
    </row>
    <row r="371" spans="1:30" s="46" customFormat="1" ht="20.100000000000001" customHeight="1" outlineLevel="1">
      <c r="A371" s="47"/>
      <c r="B371" s="179" t="s">
        <v>852</v>
      </c>
      <c r="C371" s="24" t="s">
        <v>218</v>
      </c>
      <c r="D371" s="24" t="s">
        <v>77</v>
      </c>
      <c r="E371" s="25" t="s">
        <v>596</v>
      </c>
      <c r="F371" s="21" t="s">
        <v>72</v>
      </c>
      <c r="G371" s="38">
        <v>1</v>
      </c>
      <c r="H371" s="38">
        <v>233.16</v>
      </c>
      <c r="I371" s="50">
        <f t="shared" si="65"/>
        <v>297.74532000000005</v>
      </c>
      <c r="J371" s="214">
        <f t="shared" si="63"/>
        <v>297.74532000000005</v>
      </c>
      <c r="K371" s="1"/>
      <c r="L371" s="1"/>
      <c r="M371" s="1"/>
      <c r="N371" s="1"/>
      <c r="O371" s="1"/>
      <c r="P371" s="1"/>
      <c r="Q371" s="1"/>
      <c r="R371" s="1"/>
      <c r="T371" s="1"/>
      <c r="U371" s="1"/>
      <c r="V371" s="1"/>
      <c r="Z371" s="38">
        <v>259.07</v>
      </c>
      <c r="AB371" s="38">
        <f t="shared" si="64"/>
        <v>233.16300000000001</v>
      </c>
      <c r="AD371" s="38">
        <v>233.16</v>
      </c>
    </row>
    <row r="372" spans="1:30" s="46" customFormat="1" ht="20.100000000000001" customHeight="1" outlineLevel="1">
      <c r="A372" s="47"/>
      <c r="B372" s="179" t="s">
        <v>853</v>
      </c>
      <c r="C372" s="24" t="s">
        <v>218</v>
      </c>
      <c r="D372" s="24" t="s">
        <v>77</v>
      </c>
      <c r="E372" s="25" t="s">
        <v>597</v>
      </c>
      <c r="F372" s="21" t="s">
        <v>72</v>
      </c>
      <c r="G372" s="38">
        <v>1</v>
      </c>
      <c r="H372" s="38">
        <v>233.16</v>
      </c>
      <c r="I372" s="50">
        <f t="shared" si="65"/>
        <v>297.74532000000005</v>
      </c>
      <c r="J372" s="214">
        <f t="shared" si="63"/>
        <v>297.74532000000005</v>
      </c>
      <c r="K372" s="1"/>
      <c r="L372" s="1"/>
      <c r="M372" s="1"/>
      <c r="N372" s="1"/>
      <c r="O372" s="1"/>
      <c r="P372" s="1"/>
      <c r="Q372" s="1"/>
      <c r="R372" s="1"/>
      <c r="T372" s="1"/>
      <c r="U372" s="1"/>
      <c r="V372" s="1"/>
      <c r="Z372" s="38">
        <v>259.07</v>
      </c>
      <c r="AB372" s="38">
        <f t="shared" si="64"/>
        <v>233.16300000000001</v>
      </c>
      <c r="AD372" s="38">
        <v>233.16</v>
      </c>
    </row>
    <row r="373" spans="1:30" s="46" customFormat="1" ht="20.100000000000001" customHeight="1" outlineLevel="1">
      <c r="A373" s="47"/>
      <c r="B373" s="179" t="s">
        <v>854</v>
      </c>
      <c r="C373" s="11">
        <v>39467</v>
      </c>
      <c r="D373" s="24" t="s">
        <v>77</v>
      </c>
      <c r="E373" s="25" t="s">
        <v>433</v>
      </c>
      <c r="F373" s="21" t="s">
        <v>72</v>
      </c>
      <c r="G373" s="38">
        <v>4</v>
      </c>
      <c r="H373" s="38">
        <v>61.8</v>
      </c>
      <c r="I373" s="50">
        <f t="shared" si="65"/>
        <v>78.918599999999998</v>
      </c>
      <c r="J373" s="214">
        <f t="shared" si="63"/>
        <v>315.67439999999999</v>
      </c>
      <c r="K373" s="1"/>
      <c r="L373" s="1"/>
      <c r="M373" s="1"/>
      <c r="N373" s="1"/>
      <c r="O373" s="1"/>
      <c r="P373" s="1"/>
      <c r="Q373" s="1"/>
      <c r="R373" s="1"/>
      <c r="T373" s="1"/>
      <c r="U373" s="1"/>
      <c r="V373" s="1"/>
      <c r="Z373" s="38">
        <v>68.67</v>
      </c>
      <c r="AB373" s="38">
        <f t="shared" si="64"/>
        <v>61.803000000000004</v>
      </c>
      <c r="AD373" s="38">
        <v>61.8</v>
      </c>
    </row>
    <row r="374" spans="1:30" s="46" customFormat="1" ht="20.100000000000001" customHeight="1" outlineLevel="1">
      <c r="A374" s="47"/>
      <c r="B374" s="179" t="s">
        <v>855</v>
      </c>
      <c r="C374" s="24">
        <v>39471</v>
      </c>
      <c r="D374" s="24" t="s">
        <v>77</v>
      </c>
      <c r="E374" s="25" t="s">
        <v>602</v>
      </c>
      <c r="F374" s="21" t="s">
        <v>72</v>
      </c>
      <c r="G374" s="38">
        <v>22</v>
      </c>
      <c r="H374" s="38">
        <v>66.08</v>
      </c>
      <c r="I374" s="50">
        <f t="shared" si="65"/>
        <v>84.384160000000008</v>
      </c>
      <c r="J374" s="214">
        <f t="shared" si="63"/>
        <v>1856.4515200000001</v>
      </c>
      <c r="K374" s="1"/>
      <c r="L374" s="1"/>
      <c r="M374" s="1"/>
      <c r="N374" s="1"/>
      <c r="O374" s="1"/>
      <c r="P374" s="1"/>
      <c r="Q374" s="1"/>
      <c r="R374" s="1"/>
      <c r="T374" s="1"/>
      <c r="U374" s="1"/>
      <c r="V374" s="1"/>
      <c r="Z374" s="38">
        <v>73.42</v>
      </c>
      <c r="AB374" s="38">
        <f t="shared" si="64"/>
        <v>66.078000000000003</v>
      </c>
      <c r="AD374" s="38">
        <v>66.08</v>
      </c>
    </row>
    <row r="375" spans="1:30" s="46" customFormat="1" ht="20.100000000000001" customHeight="1" outlineLevel="1">
      <c r="A375" s="47"/>
      <c r="B375" s="179" t="s">
        <v>856</v>
      </c>
      <c r="C375" s="24">
        <v>39472</v>
      </c>
      <c r="D375" s="24" t="s">
        <v>77</v>
      </c>
      <c r="E375" s="25" t="s">
        <v>601</v>
      </c>
      <c r="F375" s="21" t="s">
        <v>72</v>
      </c>
      <c r="G375" s="38">
        <v>4</v>
      </c>
      <c r="H375" s="38">
        <v>114.81</v>
      </c>
      <c r="I375" s="50">
        <f>H375*(1+$I$14)</f>
        <v>146.61237000000003</v>
      </c>
      <c r="J375" s="214">
        <f t="shared" si="63"/>
        <v>586.44948000000011</v>
      </c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Z375" s="38">
        <v>127.57</v>
      </c>
      <c r="AB375" s="38">
        <f t="shared" si="64"/>
        <v>114.813</v>
      </c>
      <c r="AD375" s="38">
        <v>114.81</v>
      </c>
    </row>
    <row r="376" spans="1:30" s="46" customFormat="1" ht="20.100000000000001" customHeight="1" outlineLevel="1">
      <c r="A376" s="47"/>
      <c r="B376" s="175" t="s">
        <v>61</v>
      </c>
      <c r="C376" s="137"/>
      <c r="D376" s="137"/>
      <c r="E376" s="149" t="s">
        <v>29</v>
      </c>
      <c r="F376" s="142"/>
      <c r="G376" s="140">
        <v>0</v>
      </c>
      <c r="H376" s="140"/>
      <c r="I376" s="141"/>
      <c r="J376" s="217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Z376" s="140"/>
      <c r="AB376" s="140"/>
      <c r="AD376" s="140"/>
    </row>
    <row r="377" spans="1:30" s="46" customFormat="1" ht="20.100000000000001" customHeight="1" outlineLevel="1">
      <c r="A377" s="47"/>
      <c r="B377" s="179" t="s">
        <v>857</v>
      </c>
      <c r="C377" s="11">
        <v>91833</v>
      </c>
      <c r="D377" s="11" t="s">
        <v>77</v>
      </c>
      <c r="E377" s="44" t="s">
        <v>434</v>
      </c>
      <c r="F377" s="24" t="s">
        <v>87</v>
      </c>
      <c r="G377" s="38">
        <v>758.8</v>
      </c>
      <c r="H377" s="38">
        <v>5.0999999999999996</v>
      </c>
      <c r="I377" s="50">
        <f t="shared" ref="I377:I383" si="66">H377*(1+$I$14)</f>
        <v>6.5127000000000006</v>
      </c>
      <c r="J377" s="214">
        <f t="shared" si="63"/>
        <v>4941.8367600000001</v>
      </c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Z377" s="38">
        <v>5.67</v>
      </c>
      <c r="AB377" s="38">
        <f t="shared" si="64"/>
        <v>5.1029999999999998</v>
      </c>
      <c r="AD377" s="38">
        <v>5.0999999999999996</v>
      </c>
    </row>
    <row r="378" spans="1:30" s="46" customFormat="1" ht="20.100000000000001" customHeight="1" outlineLevel="1">
      <c r="A378" s="47"/>
      <c r="B378" s="179" t="s">
        <v>858</v>
      </c>
      <c r="C378" s="11">
        <v>91834</v>
      </c>
      <c r="D378" s="11" t="s">
        <v>77</v>
      </c>
      <c r="E378" s="44" t="s">
        <v>435</v>
      </c>
      <c r="F378" s="24" t="s">
        <v>87</v>
      </c>
      <c r="G378" s="38">
        <v>12.1</v>
      </c>
      <c r="H378" s="38">
        <v>6.18</v>
      </c>
      <c r="I378" s="50">
        <f t="shared" si="66"/>
        <v>7.8918600000000003</v>
      </c>
      <c r="J378" s="214">
        <f t="shared" si="63"/>
        <v>95.491506000000001</v>
      </c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Z378" s="38">
        <v>6.87</v>
      </c>
      <c r="AB378" s="38">
        <f t="shared" si="64"/>
        <v>6.1829999999999998</v>
      </c>
      <c r="AD378" s="38">
        <v>6.18</v>
      </c>
    </row>
    <row r="379" spans="1:30" s="46" customFormat="1" ht="20.100000000000001" customHeight="1" outlineLevel="1">
      <c r="A379" s="47"/>
      <c r="B379" s="179" t="s">
        <v>859</v>
      </c>
      <c r="C379" s="11">
        <v>91837</v>
      </c>
      <c r="D379" s="11" t="s">
        <v>77</v>
      </c>
      <c r="E379" s="44" t="s">
        <v>436</v>
      </c>
      <c r="F379" s="24" t="s">
        <v>87</v>
      </c>
      <c r="G379" s="38">
        <v>187.5</v>
      </c>
      <c r="H379" s="38">
        <v>8.9</v>
      </c>
      <c r="I379" s="50">
        <f t="shared" si="66"/>
        <v>11.365300000000001</v>
      </c>
      <c r="J379" s="214">
        <f t="shared" si="63"/>
        <v>2130.9937500000001</v>
      </c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Z379" s="38">
        <v>9.89</v>
      </c>
      <c r="AB379" s="38">
        <f t="shared" si="64"/>
        <v>8.9010000000000016</v>
      </c>
      <c r="AD379" s="38">
        <v>8.9</v>
      </c>
    </row>
    <row r="380" spans="1:30" s="46" customFormat="1" ht="20.100000000000001" customHeight="1" outlineLevel="1">
      <c r="A380" s="47"/>
      <c r="B380" s="179" t="s">
        <v>860</v>
      </c>
      <c r="C380" s="11"/>
      <c r="D380" s="11" t="s">
        <v>3</v>
      </c>
      <c r="E380" s="44" t="s">
        <v>437</v>
      </c>
      <c r="F380" s="24" t="s">
        <v>87</v>
      </c>
      <c r="G380" s="38">
        <v>6.6</v>
      </c>
      <c r="H380" s="38">
        <v>13.05</v>
      </c>
      <c r="I380" s="50">
        <f t="shared" si="66"/>
        <v>16.664850000000001</v>
      </c>
      <c r="J380" s="214">
        <f t="shared" si="63"/>
        <v>109.98801</v>
      </c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Z380" s="38">
        <v>14.5</v>
      </c>
      <c r="AB380" s="38">
        <f t="shared" si="64"/>
        <v>13.05</v>
      </c>
      <c r="AD380" s="38">
        <v>13.05</v>
      </c>
    </row>
    <row r="381" spans="1:30" s="46" customFormat="1" ht="20.100000000000001" customHeight="1" outlineLevel="1">
      <c r="A381" s="47"/>
      <c r="B381" s="179" t="s">
        <v>861</v>
      </c>
      <c r="C381" s="11"/>
      <c r="D381" s="11" t="s">
        <v>3</v>
      </c>
      <c r="E381" s="44" t="s">
        <v>438</v>
      </c>
      <c r="F381" s="24" t="s">
        <v>87</v>
      </c>
      <c r="G381" s="38">
        <v>55.2</v>
      </c>
      <c r="H381" s="38">
        <v>19.77</v>
      </c>
      <c r="I381" s="50">
        <f t="shared" si="66"/>
        <v>25.246290000000002</v>
      </c>
      <c r="J381" s="214">
        <f t="shared" si="63"/>
        <v>1393.5952080000002</v>
      </c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Z381" s="38">
        <v>21.97</v>
      </c>
      <c r="AB381" s="38">
        <f t="shared" si="64"/>
        <v>19.773</v>
      </c>
      <c r="AD381" s="38">
        <v>19.77</v>
      </c>
    </row>
    <row r="382" spans="1:30" s="46" customFormat="1" ht="20.100000000000001" customHeight="1" outlineLevel="1">
      <c r="A382" s="47"/>
      <c r="B382" s="179" t="s">
        <v>862</v>
      </c>
      <c r="C382" s="11">
        <v>83366</v>
      </c>
      <c r="D382" s="11" t="s">
        <v>77</v>
      </c>
      <c r="E382" s="44" t="s">
        <v>709</v>
      </c>
      <c r="F382" s="21" t="s">
        <v>72</v>
      </c>
      <c r="G382" s="38">
        <v>16</v>
      </c>
      <c r="H382" s="38">
        <v>55.93</v>
      </c>
      <c r="I382" s="50">
        <f t="shared" si="66"/>
        <v>71.422610000000006</v>
      </c>
      <c r="J382" s="214">
        <f t="shared" si="63"/>
        <v>1142.7617600000001</v>
      </c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Z382" s="38">
        <v>62.14</v>
      </c>
      <c r="AB382" s="38">
        <f t="shared" si="64"/>
        <v>55.926000000000002</v>
      </c>
      <c r="AD382" s="38">
        <v>55.93</v>
      </c>
    </row>
    <row r="383" spans="1:30" s="46" customFormat="1" ht="20.100000000000001" customHeight="1" outlineLevel="1">
      <c r="A383" s="47"/>
      <c r="B383" s="179" t="s">
        <v>863</v>
      </c>
      <c r="C383" s="11">
        <v>91940</v>
      </c>
      <c r="D383" s="11" t="s">
        <v>77</v>
      </c>
      <c r="E383" s="44" t="s">
        <v>605</v>
      </c>
      <c r="F383" s="24" t="s">
        <v>72</v>
      </c>
      <c r="G383" s="38">
        <v>118</v>
      </c>
      <c r="H383" s="38">
        <v>9.93</v>
      </c>
      <c r="I383" s="50">
        <f t="shared" si="66"/>
        <v>12.680610000000001</v>
      </c>
      <c r="J383" s="214">
        <f t="shared" si="63"/>
        <v>1496.3119800000002</v>
      </c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Z383" s="38">
        <v>11.03</v>
      </c>
      <c r="AB383" s="38">
        <f t="shared" si="64"/>
        <v>9.9269999999999996</v>
      </c>
      <c r="AD383" s="38">
        <v>9.93</v>
      </c>
    </row>
    <row r="384" spans="1:30" s="46" customFormat="1" ht="20.100000000000001" customHeight="1" outlineLevel="1">
      <c r="A384" s="47"/>
      <c r="B384" s="179" t="s">
        <v>864</v>
      </c>
      <c r="C384" s="11">
        <v>91937</v>
      </c>
      <c r="D384" s="11" t="s">
        <v>77</v>
      </c>
      <c r="E384" s="44" t="s">
        <v>606</v>
      </c>
      <c r="F384" s="24" t="s">
        <v>72</v>
      </c>
      <c r="G384" s="38">
        <v>134</v>
      </c>
      <c r="H384" s="38">
        <v>7.19</v>
      </c>
      <c r="I384" s="50">
        <f>H384*(1+$I$14)</f>
        <v>9.181630000000002</v>
      </c>
      <c r="J384" s="214">
        <f t="shared" si="63"/>
        <v>1230.3384200000003</v>
      </c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Z384" s="38">
        <v>7.99</v>
      </c>
      <c r="AB384" s="38">
        <f t="shared" si="64"/>
        <v>7.1910000000000007</v>
      </c>
      <c r="AD384" s="38">
        <v>7.19</v>
      </c>
    </row>
    <row r="385" spans="1:30" s="46" customFormat="1" ht="20.100000000000001" customHeight="1" outlineLevel="1">
      <c r="A385" s="47"/>
      <c r="B385" s="175" t="s">
        <v>139</v>
      </c>
      <c r="C385" s="137"/>
      <c r="D385" s="137"/>
      <c r="E385" s="149" t="s">
        <v>30</v>
      </c>
      <c r="F385" s="163"/>
      <c r="G385" s="140">
        <v>0</v>
      </c>
      <c r="H385" s="140"/>
      <c r="I385" s="141"/>
      <c r="J385" s="217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Z385" s="140"/>
      <c r="AB385" s="140"/>
      <c r="AD385" s="140"/>
    </row>
    <row r="386" spans="1:30" ht="38.25" outlineLevel="1">
      <c r="A386" s="47"/>
      <c r="B386" s="179" t="s">
        <v>865</v>
      </c>
      <c r="C386" s="24">
        <v>91926</v>
      </c>
      <c r="D386" s="24" t="s">
        <v>77</v>
      </c>
      <c r="E386" s="25" t="s">
        <v>632</v>
      </c>
      <c r="F386" s="24" t="s">
        <v>87</v>
      </c>
      <c r="G386" s="38">
        <v>5800.3</v>
      </c>
      <c r="H386" s="38">
        <v>2.38</v>
      </c>
      <c r="I386" s="50">
        <f t="shared" ref="I386:I391" si="67">H386*(1+$I$14)</f>
        <v>3.0392600000000001</v>
      </c>
      <c r="J386" s="214">
        <f t="shared" si="63"/>
        <v>17628.619778</v>
      </c>
      <c r="Z386" s="38">
        <v>2.65</v>
      </c>
      <c r="AB386" s="38">
        <f t="shared" si="64"/>
        <v>2.3849999999999998</v>
      </c>
      <c r="AD386" s="38">
        <v>2.38</v>
      </c>
    </row>
    <row r="387" spans="1:30" ht="38.25" outlineLevel="1">
      <c r="A387" s="47"/>
      <c r="B387" s="179" t="s">
        <v>866</v>
      </c>
      <c r="C387" s="24">
        <v>91928</v>
      </c>
      <c r="D387" s="24" t="s">
        <v>77</v>
      </c>
      <c r="E387" s="25" t="s">
        <v>633</v>
      </c>
      <c r="F387" s="24" t="s">
        <v>87</v>
      </c>
      <c r="G387" s="38">
        <v>1955.3</v>
      </c>
      <c r="H387" s="38">
        <v>3.8</v>
      </c>
      <c r="I387" s="50">
        <f t="shared" si="67"/>
        <v>4.8526000000000007</v>
      </c>
      <c r="J387" s="214">
        <f t="shared" si="63"/>
        <v>9488.2887800000008</v>
      </c>
      <c r="Z387" s="38">
        <v>4.22</v>
      </c>
      <c r="AB387" s="38">
        <f t="shared" si="64"/>
        <v>3.798</v>
      </c>
      <c r="AD387" s="38">
        <v>3.8</v>
      </c>
    </row>
    <row r="388" spans="1:30" ht="38.25" outlineLevel="1">
      <c r="A388" s="47"/>
      <c r="B388" s="179" t="s">
        <v>867</v>
      </c>
      <c r="C388" s="24">
        <v>91930</v>
      </c>
      <c r="D388" s="24" t="s">
        <v>77</v>
      </c>
      <c r="E388" s="25" t="s">
        <v>634</v>
      </c>
      <c r="F388" s="24" t="s">
        <v>87</v>
      </c>
      <c r="G388" s="38">
        <v>364.2</v>
      </c>
      <c r="H388" s="38">
        <v>5.17</v>
      </c>
      <c r="I388" s="50">
        <f t="shared" si="67"/>
        <v>6.6020900000000005</v>
      </c>
      <c r="J388" s="214">
        <f t="shared" si="63"/>
        <v>2404.481178</v>
      </c>
      <c r="Z388" s="38">
        <v>5.75</v>
      </c>
      <c r="AB388" s="38">
        <f t="shared" si="64"/>
        <v>5.1749999999999998</v>
      </c>
      <c r="AD388" s="38">
        <v>5.17</v>
      </c>
    </row>
    <row r="389" spans="1:30" ht="38.25" outlineLevel="1">
      <c r="A389" s="47"/>
      <c r="B389" s="179" t="s">
        <v>868</v>
      </c>
      <c r="C389" s="24">
        <v>91934</v>
      </c>
      <c r="D389" s="24" t="s">
        <v>77</v>
      </c>
      <c r="E389" s="44" t="s">
        <v>635</v>
      </c>
      <c r="F389" s="24" t="s">
        <v>87</v>
      </c>
      <c r="G389" s="38">
        <v>140.6</v>
      </c>
      <c r="H389" s="38">
        <v>12.91</v>
      </c>
      <c r="I389" s="50">
        <f t="shared" si="67"/>
        <v>16.486070000000002</v>
      </c>
      <c r="J389" s="214">
        <f t="shared" si="63"/>
        <v>2317.9414420000003</v>
      </c>
      <c r="Z389" s="38">
        <v>14.35</v>
      </c>
      <c r="AB389" s="38">
        <f t="shared" si="64"/>
        <v>12.914999999999999</v>
      </c>
      <c r="AD389" s="38">
        <v>12.91</v>
      </c>
    </row>
    <row r="390" spans="1:30" ht="38.25" outlineLevel="1">
      <c r="A390" s="47"/>
      <c r="B390" s="179" t="s">
        <v>869</v>
      </c>
      <c r="C390" s="24">
        <v>92983</v>
      </c>
      <c r="D390" s="24" t="s">
        <v>77</v>
      </c>
      <c r="E390" s="44" t="s">
        <v>636</v>
      </c>
      <c r="F390" s="24" t="s">
        <v>87</v>
      </c>
      <c r="G390" s="38">
        <v>145.6</v>
      </c>
      <c r="H390" s="38">
        <v>14.57</v>
      </c>
      <c r="I390" s="50">
        <f t="shared" si="67"/>
        <v>18.605890000000002</v>
      </c>
      <c r="J390" s="214">
        <f t="shared" si="63"/>
        <v>2709.0175840000002</v>
      </c>
      <c r="Z390" s="38">
        <v>16.190000000000001</v>
      </c>
      <c r="AB390" s="38">
        <f t="shared" si="64"/>
        <v>14.571000000000002</v>
      </c>
      <c r="AD390" s="38">
        <v>14.57</v>
      </c>
    </row>
    <row r="391" spans="1:30" ht="38.25" outlineLevel="1">
      <c r="A391" s="47"/>
      <c r="B391" s="179" t="s">
        <v>870</v>
      </c>
      <c r="C391" s="24">
        <v>92987</v>
      </c>
      <c r="D391" s="24" t="s">
        <v>77</v>
      </c>
      <c r="E391" s="44" t="s">
        <v>637</v>
      </c>
      <c r="F391" s="24" t="s">
        <v>87</v>
      </c>
      <c r="G391" s="38">
        <v>35.5</v>
      </c>
      <c r="H391" s="38">
        <v>28</v>
      </c>
      <c r="I391" s="50">
        <f t="shared" si="67"/>
        <v>35.756</v>
      </c>
      <c r="J391" s="214">
        <f t="shared" si="63"/>
        <v>1269.338</v>
      </c>
      <c r="Z391" s="38">
        <v>31.11</v>
      </c>
      <c r="AB391" s="38">
        <f t="shared" si="64"/>
        <v>27.998999999999999</v>
      </c>
      <c r="AD391" s="38">
        <v>28</v>
      </c>
    </row>
    <row r="392" spans="1:30" ht="38.25" outlineLevel="1">
      <c r="A392" s="47"/>
      <c r="B392" s="179" t="s">
        <v>871</v>
      </c>
      <c r="C392" s="24">
        <v>92989</v>
      </c>
      <c r="D392" s="24" t="s">
        <v>77</v>
      </c>
      <c r="E392" s="44" t="s">
        <v>638</v>
      </c>
      <c r="F392" s="24" t="s">
        <v>87</v>
      </c>
      <c r="G392" s="38">
        <v>141.9</v>
      </c>
      <c r="H392" s="38">
        <v>38.79</v>
      </c>
      <c r="I392" s="50">
        <f>H392*(1+$I$14)</f>
        <v>49.534830000000007</v>
      </c>
      <c r="J392" s="214">
        <f t="shared" si="63"/>
        <v>7028.9923770000014</v>
      </c>
      <c r="Z392" s="38">
        <v>43.1</v>
      </c>
      <c r="AB392" s="38">
        <f t="shared" si="64"/>
        <v>38.79</v>
      </c>
      <c r="AD392" s="38">
        <v>38.79</v>
      </c>
    </row>
    <row r="393" spans="1:30" ht="20.100000000000001" customHeight="1" outlineLevel="1">
      <c r="A393" s="47"/>
      <c r="B393" s="175" t="s">
        <v>140</v>
      </c>
      <c r="C393" s="138"/>
      <c r="D393" s="138"/>
      <c r="E393" s="149" t="s">
        <v>439</v>
      </c>
      <c r="F393" s="138"/>
      <c r="G393" s="140">
        <v>0</v>
      </c>
      <c r="H393" s="140"/>
      <c r="I393" s="141"/>
      <c r="J393" s="217"/>
      <c r="Z393" s="140"/>
      <c r="AB393" s="140"/>
      <c r="AD393" s="140"/>
    </row>
    <row r="394" spans="1:30" ht="20.100000000000001" customHeight="1" outlineLevel="1">
      <c r="A394" s="47"/>
      <c r="B394" s="179" t="s">
        <v>872</v>
      </c>
      <c r="C394" s="11" t="s">
        <v>541</v>
      </c>
      <c r="D394" s="11" t="s">
        <v>96</v>
      </c>
      <c r="E394" s="44" t="s">
        <v>442</v>
      </c>
      <c r="F394" s="24" t="s">
        <v>87</v>
      </c>
      <c r="G394" s="38">
        <v>36.299999999999997</v>
      </c>
      <c r="H394" s="38">
        <v>51.96</v>
      </c>
      <c r="I394" s="50">
        <f t="shared" ref="I394:I398" si="68">H394*(1+$I$14)</f>
        <v>66.352920000000012</v>
      </c>
      <c r="J394" s="214">
        <f t="shared" si="63"/>
        <v>2408.6109960000003</v>
      </c>
      <c r="Z394" s="38">
        <v>57.73</v>
      </c>
      <c r="AB394" s="38">
        <f t="shared" si="64"/>
        <v>51.957000000000001</v>
      </c>
      <c r="AD394" s="38">
        <v>51.96</v>
      </c>
    </row>
    <row r="395" spans="1:30" ht="20.100000000000001" customHeight="1" outlineLevel="1">
      <c r="A395" s="47"/>
      <c r="B395" s="179" t="s">
        <v>873</v>
      </c>
      <c r="C395" s="11" t="s">
        <v>542</v>
      </c>
      <c r="D395" s="11" t="s">
        <v>96</v>
      </c>
      <c r="E395" s="44" t="s">
        <v>441</v>
      </c>
      <c r="F395" s="24" t="s">
        <v>87</v>
      </c>
      <c r="G395" s="38">
        <v>58</v>
      </c>
      <c r="H395" s="38">
        <v>67.150000000000006</v>
      </c>
      <c r="I395" s="50">
        <f t="shared" si="68"/>
        <v>85.750550000000018</v>
      </c>
      <c r="J395" s="214">
        <f t="shared" si="63"/>
        <v>4973.5319000000009</v>
      </c>
      <c r="Z395" s="38">
        <v>74.61</v>
      </c>
      <c r="AB395" s="38">
        <f t="shared" si="64"/>
        <v>67.149000000000001</v>
      </c>
      <c r="AD395" s="38">
        <v>67.150000000000006</v>
      </c>
    </row>
    <row r="396" spans="1:30" ht="20.100000000000001" customHeight="1" outlineLevel="1">
      <c r="A396" s="47"/>
      <c r="B396" s="179" t="s">
        <v>874</v>
      </c>
      <c r="C396" s="11" t="s">
        <v>543</v>
      </c>
      <c r="D396" s="11" t="s">
        <v>96</v>
      </c>
      <c r="E396" s="44" t="s">
        <v>440</v>
      </c>
      <c r="F396" s="24" t="s">
        <v>87</v>
      </c>
      <c r="G396" s="38">
        <v>0.6</v>
      </c>
      <c r="H396" s="38">
        <v>83.39</v>
      </c>
      <c r="I396" s="50">
        <f t="shared" si="68"/>
        <v>106.48903000000001</v>
      </c>
      <c r="J396" s="214">
        <f t="shared" si="63"/>
        <v>63.893418000000004</v>
      </c>
      <c r="Z396" s="38">
        <v>92.66</v>
      </c>
      <c r="AB396" s="38">
        <f t="shared" si="64"/>
        <v>83.394000000000005</v>
      </c>
      <c r="AD396" s="38">
        <v>83.39</v>
      </c>
    </row>
    <row r="397" spans="1:30" ht="20.100000000000001" customHeight="1" outlineLevel="1">
      <c r="A397" s="47"/>
      <c r="B397" s="179" t="s">
        <v>875</v>
      </c>
      <c r="C397" s="51" t="s">
        <v>568</v>
      </c>
      <c r="D397" s="24" t="s">
        <v>471</v>
      </c>
      <c r="E397" s="44" t="s">
        <v>443</v>
      </c>
      <c r="F397" s="24" t="s">
        <v>72</v>
      </c>
      <c r="G397" s="38">
        <v>21</v>
      </c>
      <c r="H397" s="38">
        <v>7.57</v>
      </c>
      <c r="I397" s="50">
        <f t="shared" si="68"/>
        <v>9.6668900000000022</v>
      </c>
      <c r="J397" s="214">
        <f t="shared" si="63"/>
        <v>203.00469000000004</v>
      </c>
      <c r="Z397" s="38">
        <v>8.41</v>
      </c>
      <c r="AB397" s="38">
        <f t="shared" si="64"/>
        <v>7.569</v>
      </c>
      <c r="AD397" s="38">
        <v>7.57</v>
      </c>
    </row>
    <row r="398" spans="1:30" ht="20.100000000000001" customHeight="1" outlineLevel="1">
      <c r="A398" s="47"/>
      <c r="B398" s="179" t="s">
        <v>876</v>
      </c>
      <c r="C398" s="51" t="s">
        <v>568</v>
      </c>
      <c r="D398" s="24" t="s">
        <v>471</v>
      </c>
      <c r="E398" s="44" t="s">
        <v>444</v>
      </c>
      <c r="F398" s="24" t="s">
        <v>72</v>
      </c>
      <c r="G398" s="38">
        <v>33</v>
      </c>
      <c r="H398" s="38">
        <v>7.57</v>
      </c>
      <c r="I398" s="50">
        <f t="shared" si="68"/>
        <v>9.6668900000000022</v>
      </c>
      <c r="J398" s="214">
        <f t="shared" si="63"/>
        <v>319.00737000000009</v>
      </c>
      <c r="T398" s="46"/>
      <c r="U398" s="46"/>
      <c r="V398" s="46"/>
      <c r="Z398" s="38">
        <v>8.41</v>
      </c>
      <c r="AB398" s="38">
        <f t="shared" si="64"/>
        <v>7.569</v>
      </c>
      <c r="AD398" s="38">
        <v>7.57</v>
      </c>
    </row>
    <row r="399" spans="1:30" ht="20.100000000000001" customHeight="1" outlineLevel="1">
      <c r="A399" s="47"/>
      <c r="B399" s="179" t="s">
        <v>877</v>
      </c>
      <c r="C399" s="52" t="s">
        <v>569</v>
      </c>
      <c r="D399" s="24" t="s">
        <v>471</v>
      </c>
      <c r="E399" s="44" t="s">
        <v>445</v>
      </c>
      <c r="F399" s="24" t="s">
        <v>72</v>
      </c>
      <c r="G399" s="38">
        <v>40</v>
      </c>
      <c r="H399" s="38">
        <v>5.38</v>
      </c>
      <c r="I399" s="50">
        <f>H399*(1+$I$14)</f>
        <v>6.8702600000000009</v>
      </c>
      <c r="J399" s="214">
        <f t="shared" si="63"/>
        <v>274.81040000000002</v>
      </c>
      <c r="T399" s="46"/>
      <c r="U399" s="46"/>
      <c r="V399" s="46"/>
      <c r="Z399" s="38">
        <v>5.98</v>
      </c>
      <c r="AB399" s="38">
        <f t="shared" si="64"/>
        <v>5.3820000000000006</v>
      </c>
      <c r="AD399" s="38">
        <v>5.38</v>
      </c>
    </row>
    <row r="400" spans="1:30" ht="20.100000000000001" customHeight="1" outlineLevel="1">
      <c r="A400" s="47"/>
      <c r="B400" s="175" t="s">
        <v>141</v>
      </c>
      <c r="C400" s="137"/>
      <c r="D400" s="137"/>
      <c r="E400" s="149" t="s">
        <v>31</v>
      </c>
      <c r="F400" s="163"/>
      <c r="G400" s="140">
        <v>0</v>
      </c>
      <c r="H400" s="140"/>
      <c r="I400" s="141"/>
      <c r="J400" s="217"/>
      <c r="T400" s="46"/>
      <c r="U400" s="46"/>
      <c r="V400" s="46"/>
      <c r="Z400" s="140"/>
      <c r="AB400" s="140"/>
      <c r="AD400" s="140"/>
    </row>
    <row r="401" spans="1:30" ht="20.100000000000001" customHeight="1" outlineLevel="1">
      <c r="A401" s="47"/>
      <c r="B401" s="176" t="s">
        <v>878</v>
      </c>
      <c r="C401" s="24">
        <v>91996</v>
      </c>
      <c r="D401" s="24" t="s">
        <v>77</v>
      </c>
      <c r="E401" s="44" t="s">
        <v>599</v>
      </c>
      <c r="F401" s="24" t="s">
        <v>72</v>
      </c>
      <c r="G401" s="38">
        <v>49</v>
      </c>
      <c r="H401" s="38">
        <v>22.42</v>
      </c>
      <c r="I401" s="50">
        <f t="shared" ref="I401:I410" si="69">H401*(1+$I$14)</f>
        <v>28.630340000000004</v>
      </c>
      <c r="J401" s="214">
        <f t="shared" si="63"/>
        <v>1402.8866600000001</v>
      </c>
      <c r="T401" s="46"/>
      <c r="U401" s="46"/>
      <c r="V401" s="46"/>
      <c r="Z401" s="38">
        <v>24.91</v>
      </c>
      <c r="AB401" s="38">
        <f t="shared" si="64"/>
        <v>22.419</v>
      </c>
      <c r="AD401" s="38">
        <v>22.42</v>
      </c>
    </row>
    <row r="402" spans="1:30" ht="20.100000000000001" customHeight="1" outlineLevel="1">
      <c r="A402" s="47"/>
      <c r="B402" s="176" t="s">
        <v>879</v>
      </c>
      <c r="C402" s="24">
        <v>91997</v>
      </c>
      <c r="D402" s="24" t="s">
        <v>77</v>
      </c>
      <c r="E402" s="44" t="s">
        <v>600</v>
      </c>
      <c r="F402" s="24" t="s">
        <v>72</v>
      </c>
      <c r="G402" s="38">
        <v>11</v>
      </c>
      <c r="H402" s="38">
        <v>24.18</v>
      </c>
      <c r="I402" s="50">
        <f t="shared" si="69"/>
        <v>30.877860000000002</v>
      </c>
      <c r="J402" s="214">
        <f t="shared" si="63"/>
        <v>339.65646000000004</v>
      </c>
      <c r="T402" s="46"/>
      <c r="U402" s="46"/>
      <c r="V402" s="46"/>
      <c r="Z402" s="38">
        <v>26.87</v>
      </c>
      <c r="AB402" s="38">
        <f t="shared" si="64"/>
        <v>24.183</v>
      </c>
      <c r="AD402" s="38">
        <v>24.18</v>
      </c>
    </row>
    <row r="403" spans="1:30" ht="20.100000000000001" customHeight="1" outlineLevel="1">
      <c r="A403" s="47"/>
      <c r="B403" s="176" t="s">
        <v>880</v>
      </c>
      <c r="C403" s="24">
        <v>91953</v>
      </c>
      <c r="D403" s="24" t="s">
        <v>77</v>
      </c>
      <c r="E403" s="25" t="s">
        <v>32</v>
      </c>
      <c r="F403" s="24" t="s">
        <v>72</v>
      </c>
      <c r="G403" s="38">
        <v>1</v>
      </c>
      <c r="H403" s="38">
        <v>18.89</v>
      </c>
      <c r="I403" s="50">
        <f t="shared" si="69"/>
        <v>24.122530000000005</v>
      </c>
      <c r="J403" s="214">
        <f t="shared" si="63"/>
        <v>24.122530000000005</v>
      </c>
      <c r="T403" s="46"/>
      <c r="U403" s="46"/>
      <c r="V403" s="46"/>
      <c r="Z403" s="38">
        <v>20.99</v>
      </c>
      <c r="AB403" s="38">
        <f t="shared" si="64"/>
        <v>18.890999999999998</v>
      </c>
      <c r="AD403" s="38">
        <v>18.89</v>
      </c>
    </row>
    <row r="404" spans="1:30" ht="20.100000000000001" customHeight="1" outlineLevel="1">
      <c r="A404" s="47"/>
      <c r="B404" s="176" t="s">
        <v>881</v>
      </c>
      <c r="C404" s="24">
        <v>92023</v>
      </c>
      <c r="D404" s="24" t="s">
        <v>77</v>
      </c>
      <c r="E404" s="25" t="s">
        <v>598</v>
      </c>
      <c r="F404" s="21" t="s">
        <v>72</v>
      </c>
      <c r="G404" s="38">
        <v>39</v>
      </c>
      <c r="H404" s="38">
        <v>33.42</v>
      </c>
      <c r="I404" s="50">
        <f t="shared" si="69"/>
        <v>42.677340000000008</v>
      </c>
      <c r="J404" s="214">
        <f t="shared" si="63"/>
        <v>1664.4162600000004</v>
      </c>
      <c r="T404" s="46"/>
      <c r="U404" s="46"/>
      <c r="V404" s="46"/>
      <c r="Z404" s="38">
        <v>37.130000000000003</v>
      </c>
      <c r="AB404" s="38">
        <f t="shared" si="64"/>
        <v>33.417000000000002</v>
      </c>
      <c r="AD404" s="38">
        <v>33.42</v>
      </c>
    </row>
    <row r="405" spans="1:30" ht="20.100000000000001" customHeight="1" outlineLevel="1">
      <c r="A405" s="47"/>
      <c r="B405" s="176" t="s">
        <v>882</v>
      </c>
      <c r="C405" s="11" t="s">
        <v>710</v>
      </c>
      <c r="D405" s="11" t="s">
        <v>77</v>
      </c>
      <c r="E405" s="44" t="s">
        <v>642</v>
      </c>
      <c r="F405" s="21" t="s">
        <v>72</v>
      </c>
      <c r="G405" s="38">
        <v>8</v>
      </c>
      <c r="H405" s="38">
        <v>162.76</v>
      </c>
      <c r="I405" s="50">
        <f t="shared" si="69"/>
        <v>207.84452000000002</v>
      </c>
      <c r="J405" s="214">
        <f t="shared" si="63"/>
        <v>1662.7561600000001</v>
      </c>
      <c r="S405" s="46"/>
      <c r="T405" s="46"/>
      <c r="U405" s="46"/>
      <c r="V405" s="46"/>
      <c r="Z405" s="38">
        <v>180.84</v>
      </c>
      <c r="AB405" s="38">
        <f t="shared" si="64"/>
        <v>162.756</v>
      </c>
      <c r="AD405" s="38">
        <v>162.76</v>
      </c>
    </row>
    <row r="406" spans="1:30" ht="27" customHeight="1" outlineLevel="1">
      <c r="A406" s="47"/>
      <c r="B406" s="176" t="s">
        <v>883</v>
      </c>
      <c r="C406" s="11" t="s">
        <v>710</v>
      </c>
      <c r="D406" s="11" t="s">
        <v>77</v>
      </c>
      <c r="E406" s="44" t="s">
        <v>643</v>
      </c>
      <c r="F406" s="24" t="s">
        <v>72</v>
      </c>
      <c r="G406" s="38">
        <v>11</v>
      </c>
      <c r="H406" s="38">
        <v>162.76</v>
      </c>
      <c r="I406" s="50">
        <f t="shared" si="69"/>
        <v>207.84452000000002</v>
      </c>
      <c r="J406" s="214">
        <f t="shared" si="63"/>
        <v>2286.2897200000002</v>
      </c>
      <c r="S406" s="46"/>
      <c r="T406" s="46"/>
      <c r="U406" s="46"/>
      <c r="V406" s="46"/>
      <c r="Z406" s="38">
        <v>180.84</v>
      </c>
      <c r="AB406" s="38">
        <f t="shared" si="64"/>
        <v>162.756</v>
      </c>
      <c r="AD406" s="38">
        <v>162.76</v>
      </c>
    </row>
    <row r="407" spans="1:30" ht="27.75" customHeight="1" outlineLevel="1">
      <c r="A407" s="47"/>
      <c r="B407" s="176" t="s">
        <v>884</v>
      </c>
      <c r="C407" s="11" t="s">
        <v>710</v>
      </c>
      <c r="D407" s="11" t="s">
        <v>77</v>
      </c>
      <c r="E407" s="44" t="s">
        <v>644</v>
      </c>
      <c r="F407" s="24" t="s">
        <v>72</v>
      </c>
      <c r="G407" s="38">
        <v>64</v>
      </c>
      <c r="H407" s="38">
        <v>162.76</v>
      </c>
      <c r="I407" s="50">
        <f t="shared" si="69"/>
        <v>207.84452000000002</v>
      </c>
      <c r="J407" s="214">
        <f t="shared" si="63"/>
        <v>13302.049280000001</v>
      </c>
      <c r="S407" s="46"/>
      <c r="T407" s="46"/>
      <c r="U407" s="46"/>
      <c r="V407" s="46"/>
      <c r="Z407" s="38">
        <v>180.84</v>
      </c>
      <c r="AB407" s="38">
        <f t="shared" si="64"/>
        <v>162.756</v>
      </c>
      <c r="AD407" s="38">
        <v>162.76</v>
      </c>
    </row>
    <row r="408" spans="1:30" ht="20.100000000000001" customHeight="1" outlineLevel="1">
      <c r="A408" s="47"/>
      <c r="B408" s="176" t="s">
        <v>885</v>
      </c>
      <c r="C408" s="11" t="s">
        <v>545</v>
      </c>
      <c r="D408" s="11" t="s">
        <v>96</v>
      </c>
      <c r="E408" s="44" t="s">
        <v>645</v>
      </c>
      <c r="F408" s="24" t="s">
        <v>72</v>
      </c>
      <c r="G408" s="38">
        <v>26</v>
      </c>
      <c r="H408" s="38">
        <v>120.31</v>
      </c>
      <c r="I408" s="50">
        <f t="shared" si="69"/>
        <v>153.63587000000001</v>
      </c>
      <c r="J408" s="214">
        <f t="shared" si="63"/>
        <v>3994.5326200000004</v>
      </c>
      <c r="S408" s="46"/>
      <c r="Z408" s="38">
        <v>133.68</v>
      </c>
      <c r="AB408" s="38">
        <f t="shared" si="64"/>
        <v>120.31200000000001</v>
      </c>
      <c r="AD408" s="38">
        <v>120.31</v>
      </c>
    </row>
    <row r="409" spans="1:30" ht="20.100000000000001" customHeight="1" outlineLevel="1">
      <c r="A409" s="47"/>
      <c r="B409" s="176" t="s">
        <v>886</v>
      </c>
      <c r="C409" s="11" t="s">
        <v>546</v>
      </c>
      <c r="D409" s="11" t="s">
        <v>96</v>
      </c>
      <c r="E409" s="44" t="s">
        <v>242</v>
      </c>
      <c r="F409" s="24" t="s">
        <v>72</v>
      </c>
      <c r="G409" s="38">
        <v>9</v>
      </c>
      <c r="H409" s="38">
        <v>122.1</v>
      </c>
      <c r="I409" s="50">
        <f t="shared" si="69"/>
        <v>155.92170000000002</v>
      </c>
      <c r="J409" s="214">
        <f t="shared" si="63"/>
        <v>1403.2953000000002</v>
      </c>
      <c r="S409" s="46"/>
      <c r="Z409" s="38">
        <v>135.69999999999999</v>
      </c>
      <c r="AB409" s="38">
        <f t="shared" si="64"/>
        <v>122.13</v>
      </c>
      <c r="AD409" s="38">
        <v>122.1</v>
      </c>
    </row>
    <row r="410" spans="1:30" ht="20.100000000000001" customHeight="1" outlineLevel="1">
      <c r="A410" s="47"/>
      <c r="B410" s="176" t="s">
        <v>887</v>
      </c>
      <c r="C410" s="11" t="s">
        <v>209</v>
      </c>
      <c r="D410" s="11" t="s">
        <v>96</v>
      </c>
      <c r="E410" s="44" t="s">
        <v>33</v>
      </c>
      <c r="F410" s="24" t="s">
        <v>72</v>
      </c>
      <c r="G410" s="38">
        <v>5</v>
      </c>
      <c r="H410" s="38">
        <v>354.78</v>
      </c>
      <c r="I410" s="50">
        <f t="shared" si="69"/>
        <v>453.05405999999999</v>
      </c>
      <c r="J410" s="214">
        <f t="shared" si="63"/>
        <v>2265.2703000000001</v>
      </c>
      <c r="S410" s="46"/>
      <c r="Z410" s="38">
        <v>394.2</v>
      </c>
      <c r="AB410" s="38">
        <f t="shared" si="64"/>
        <v>354.78</v>
      </c>
      <c r="AD410" s="38">
        <v>354.78</v>
      </c>
    </row>
    <row r="411" spans="1:30" ht="20.100000000000001" customHeight="1" outlineLevel="1">
      <c r="A411" s="47"/>
      <c r="B411" s="176" t="s">
        <v>888</v>
      </c>
      <c r="C411" s="11" t="s">
        <v>148</v>
      </c>
      <c r="D411" s="11" t="s">
        <v>77</v>
      </c>
      <c r="E411" s="44" t="s">
        <v>241</v>
      </c>
      <c r="F411" s="24" t="s">
        <v>72</v>
      </c>
      <c r="G411" s="38">
        <v>8</v>
      </c>
      <c r="H411" s="38">
        <v>31.95</v>
      </c>
      <c r="I411" s="50">
        <f>H411*(1+$I$14)</f>
        <v>40.800150000000002</v>
      </c>
      <c r="J411" s="214">
        <f t="shared" si="63"/>
        <v>326.40120000000002</v>
      </c>
      <c r="S411" s="46"/>
      <c r="Z411" s="38">
        <v>35.5</v>
      </c>
      <c r="AB411" s="38">
        <f t="shared" si="64"/>
        <v>31.95</v>
      </c>
      <c r="AD411" s="38">
        <v>31.95</v>
      </c>
    </row>
    <row r="412" spans="1:30" ht="20.100000000000001" customHeight="1" outlineLevel="1">
      <c r="A412" s="47"/>
      <c r="B412" s="174"/>
      <c r="C412" s="48"/>
      <c r="D412" s="48"/>
      <c r="E412" s="48"/>
      <c r="F412" s="48"/>
      <c r="G412" s="48"/>
      <c r="H412" s="49" t="s">
        <v>162</v>
      </c>
      <c r="I412" s="13"/>
      <c r="J412" s="215">
        <f>SUM(J358:J411)</f>
        <v>104534.53169700003</v>
      </c>
      <c r="S412" s="46"/>
      <c r="T412" s="46"/>
      <c r="U412" s="46"/>
      <c r="V412" s="46"/>
      <c r="Z412" s="49" t="s">
        <v>162</v>
      </c>
      <c r="AB412" s="49" t="s">
        <v>162</v>
      </c>
      <c r="AD412" s="49" t="s">
        <v>162</v>
      </c>
    </row>
    <row r="413" spans="1:30" ht="20.100000000000001" customHeight="1">
      <c r="A413" s="47"/>
      <c r="B413" s="170"/>
      <c r="C413" s="47"/>
      <c r="D413" s="47"/>
      <c r="E413" s="19"/>
      <c r="F413" s="47"/>
      <c r="G413" s="195"/>
      <c r="H413" s="31"/>
      <c r="I413" s="6"/>
      <c r="J413" s="216"/>
      <c r="S413" s="46"/>
      <c r="T413" s="46"/>
      <c r="U413" s="46"/>
      <c r="V413" s="46"/>
      <c r="Z413" s="31"/>
      <c r="AB413" s="31"/>
      <c r="AD413" s="31"/>
    </row>
    <row r="414" spans="1:30" ht="20.100000000000001" customHeight="1">
      <c r="A414" s="47"/>
      <c r="B414" s="172">
        <v>18</v>
      </c>
      <c r="C414" s="151"/>
      <c r="D414" s="151"/>
      <c r="E414" s="158" t="s">
        <v>193</v>
      </c>
      <c r="F414" s="159"/>
      <c r="G414" s="160"/>
      <c r="H414" s="160"/>
      <c r="I414" s="157"/>
      <c r="J414" s="213">
        <f>J419</f>
        <v>1006.13553</v>
      </c>
      <c r="S414" s="46"/>
      <c r="T414" s="46"/>
      <c r="U414" s="46"/>
      <c r="V414" s="46"/>
      <c r="Z414" s="160"/>
      <c r="AB414" s="160"/>
      <c r="AD414" s="160"/>
    </row>
    <row r="415" spans="1:30" ht="20.100000000000001" customHeight="1" outlineLevel="1">
      <c r="A415" s="47"/>
      <c r="B415" s="178" t="s">
        <v>189</v>
      </c>
      <c r="C415" s="45">
        <v>89446</v>
      </c>
      <c r="D415" s="21" t="s">
        <v>77</v>
      </c>
      <c r="E415" s="20" t="s">
        <v>387</v>
      </c>
      <c r="F415" s="21" t="s">
        <v>87</v>
      </c>
      <c r="G415" s="38">
        <v>95</v>
      </c>
      <c r="H415" s="38">
        <v>3.07</v>
      </c>
      <c r="I415" s="50">
        <f t="shared" ref="I415:I417" si="70">H415*(1+$I$14)</f>
        <v>3.9203900000000003</v>
      </c>
      <c r="J415" s="214">
        <f t="shared" ref="J415:J418" si="71">G415*I415</f>
        <v>372.43705</v>
      </c>
      <c r="T415" s="46"/>
      <c r="U415" s="46"/>
      <c r="V415" s="46"/>
      <c r="Z415" s="38">
        <v>3.41</v>
      </c>
      <c r="AB415" s="38">
        <f t="shared" ref="AB415:AB418" si="72">Z415*0.9</f>
        <v>3.0690000000000004</v>
      </c>
      <c r="AD415" s="38">
        <v>3.07</v>
      </c>
    </row>
    <row r="416" spans="1:30" s="46" customFormat="1" ht="20.100000000000001" customHeight="1" outlineLevel="1">
      <c r="A416" s="47"/>
      <c r="B416" s="178" t="s">
        <v>190</v>
      </c>
      <c r="C416" s="45">
        <v>89485</v>
      </c>
      <c r="D416" s="45" t="s">
        <v>77</v>
      </c>
      <c r="E416" s="16" t="s">
        <v>581</v>
      </c>
      <c r="F416" s="45" t="s">
        <v>72</v>
      </c>
      <c r="G416" s="38">
        <v>18</v>
      </c>
      <c r="H416" s="38">
        <v>3.49</v>
      </c>
      <c r="I416" s="50">
        <f t="shared" si="70"/>
        <v>4.4567300000000003</v>
      </c>
      <c r="J416" s="214">
        <f t="shared" si="71"/>
        <v>80.221140000000005</v>
      </c>
      <c r="K416" s="1"/>
      <c r="L416" s="1"/>
      <c r="M416" s="1"/>
      <c r="N416" s="1"/>
      <c r="O416" s="1"/>
      <c r="P416" s="1"/>
      <c r="Q416" s="1"/>
      <c r="R416" s="1"/>
      <c r="S416" s="1"/>
      <c r="Z416" s="38">
        <v>3.88</v>
      </c>
      <c r="AB416" s="38">
        <f t="shared" si="72"/>
        <v>3.492</v>
      </c>
      <c r="AD416" s="38">
        <v>3.49</v>
      </c>
    </row>
    <row r="417" spans="1:30" s="46" customFormat="1" ht="20.100000000000001" customHeight="1" outlineLevel="1">
      <c r="A417" s="47"/>
      <c r="B417" s="178" t="s">
        <v>191</v>
      </c>
      <c r="C417" s="45">
        <v>89866</v>
      </c>
      <c r="D417" s="45" t="s">
        <v>77</v>
      </c>
      <c r="E417" s="16" t="s">
        <v>582</v>
      </c>
      <c r="F417" s="45" t="s">
        <v>72</v>
      </c>
      <c r="G417" s="38">
        <v>22</v>
      </c>
      <c r="H417" s="38">
        <v>3.31</v>
      </c>
      <c r="I417" s="50">
        <f t="shared" si="70"/>
        <v>4.2268700000000008</v>
      </c>
      <c r="J417" s="214">
        <f t="shared" si="71"/>
        <v>92.991140000000016</v>
      </c>
      <c r="K417" s="1"/>
      <c r="L417" s="1"/>
      <c r="M417" s="1"/>
      <c r="N417" s="1"/>
      <c r="O417" s="1"/>
      <c r="P417" s="1"/>
      <c r="Q417" s="1"/>
      <c r="R417" s="1"/>
      <c r="S417" s="1"/>
      <c r="Z417" s="38">
        <v>3.68</v>
      </c>
      <c r="AB417" s="38">
        <f t="shared" si="72"/>
        <v>3.3120000000000003</v>
      </c>
      <c r="AD417" s="38">
        <v>3.31</v>
      </c>
    </row>
    <row r="418" spans="1:30" s="46" customFormat="1" ht="20.100000000000001" customHeight="1" outlineLevel="1">
      <c r="A418" s="47"/>
      <c r="B418" s="178" t="s">
        <v>192</v>
      </c>
      <c r="C418" s="45">
        <v>72285</v>
      </c>
      <c r="D418" s="45" t="s">
        <v>77</v>
      </c>
      <c r="E418" s="16" t="s">
        <v>583</v>
      </c>
      <c r="F418" s="45" t="s">
        <v>72</v>
      </c>
      <c r="G418" s="38">
        <v>5</v>
      </c>
      <c r="H418" s="38">
        <v>72.12</v>
      </c>
      <c r="I418" s="50">
        <f>H418*(1+$I$14)</f>
        <v>92.097240000000014</v>
      </c>
      <c r="J418" s="214">
        <f t="shared" si="71"/>
        <v>460.48620000000005</v>
      </c>
      <c r="K418" s="1"/>
      <c r="L418" s="1"/>
      <c r="M418" s="1"/>
      <c r="N418" s="1"/>
      <c r="O418" s="1"/>
      <c r="P418" s="1"/>
      <c r="Q418" s="1"/>
      <c r="R418" s="1"/>
      <c r="S418" s="1"/>
      <c r="Z418" s="38">
        <v>80.13</v>
      </c>
      <c r="AB418" s="38">
        <f t="shared" si="72"/>
        <v>72.117000000000004</v>
      </c>
      <c r="AD418" s="38">
        <v>72.12</v>
      </c>
    </row>
    <row r="419" spans="1:30" s="46" customFormat="1" ht="20.100000000000001" customHeight="1" outlineLevel="1">
      <c r="A419" s="47"/>
      <c r="B419" s="174"/>
      <c r="C419" s="48"/>
      <c r="D419" s="48"/>
      <c r="E419" s="48"/>
      <c r="F419" s="48"/>
      <c r="G419" s="48"/>
      <c r="H419" s="49" t="s">
        <v>162</v>
      </c>
      <c r="I419" s="13"/>
      <c r="J419" s="215">
        <f>SUM(J415:J418)</f>
        <v>1006.13553</v>
      </c>
      <c r="K419" s="1"/>
      <c r="L419" s="1"/>
      <c r="M419" s="1"/>
      <c r="N419" s="1"/>
      <c r="O419" s="1"/>
      <c r="P419" s="1"/>
      <c r="Q419" s="1"/>
      <c r="R419" s="1"/>
      <c r="Z419" s="49" t="s">
        <v>162</v>
      </c>
      <c r="AB419" s="49" t="s">
        <v>162</v>
      </c>
      <c r="AD419" s="49" t="s">
        <v>162</v>
      </c>
    </row>
    <row r="420" spans="1:30" s="46" customFormat="1" ht="20.100000000000001" customHeight="1">
      <c r="A420" s="47"/>
      <c r="B420" s="170"/>
      <c r="C420" s="47"/>
      <c r="D420" s="47"/>
      <c r="E420" s="19"/>
      <c r="F420" s="47"/>
      <c r="G420" s="195"/>
      <c r="H420" s="31"/>
      <c r="I420" s="6"/>
      <c r="J420" s="216"/>
      <c r="K420" s="1"/>
      <c r="L420" s="1"/>
      <c r="M420" s="1"/>
      <c r="N420" s="1"/>
      <c r="O420" s="1"/>
      <c r="P420" s="1"/>
      <c r="Q420" s="1"/>
      <c r="R420" s="1"/>
      <c r="Z420" s="31"/>
      <c r="AB420" s="31"/>
      <c r="AD420" s="31"/>
    </row>
    <row r="421" spans="1:30" s="46" customFormat="1" ht="20.100000000000001" customHeight="1">
      <c r="A421" s="47"/>
      <c r="B421" s="172">
        <v>19</v>
      </c>
      <c r="C421" s="151"/>
      <c r="D421" s="151"/>
      <c r="E421" s="158" t="s">
        <v>9</v>
      </c>
      <c r="F421" s="159"/>
      <c r="G421" s="160"/>
      <c r="H421" s="160"/>
      <c r="I421" s="157"/>
      <c r="J421" s="213">
        <f>J451</f>
        <v>26956.341132000001</v>
      </c>
      <c r="K421" s="1"/>
      <c r="L421" s="1"/>
      <c r="M421" s="1"/>
      <c r="N421" s="1"/>
      <c r="O421" s="1"/>
      <c r="P421" s="1"/>
      <c r="Q421" s="1"/>
      <c r="R421" s="1"/>
      <c r="Z421" s="160"/>
      <c r="AB421" s="160"/>
      <c r="AD421" s="160"/>
    </row>
    <row r="422" spans="1:30" s="46" customFormat="1" ht="20.100000000000001" customHeight="1" outlineLevel="1">
      <c r="A422" s="47"/>
      <c r="B422" s="177" t="s">
        <v>549</v>
      </c>
      <c r="C422" s="143"/>
      <c r="D422" s="143"/>
      <c r="E422" s="149" t="s">
        <v>34</v>
      </c>
      <c r="F422" s="163"/>
      <c r="G422" s="164"/>
      <c r="H422" s="140"/>
      <c r="I422" s="141"/>
      <c r="J422" s="217"/>
      <c r="K422" s="1"/>
      <c r="L422" s="1"/>
      <c r="M422" s="1"/>
      <c r="N422" s="1"/>
      <c r="O422" s="1"/>
      <c r="P422" s="1"/>
      <c r="Q422" s="1"/>
      <c r="R422" s="1"/>
      <c r="Z422" s="140"/>
      <c r="AB422" s="140"/>
      <c r="AD422" s="140"/>
    </row>
    <row r="423" spans="1:30" s="46" customFormat="1" ht="20.100000000000001" customHeight="1" outlineLevel="1">
      <c r="A423" s="47"/>
      <c r="B423" s="178" t="s">
        <v>889</v>
      </c>
      <c r="C423" s="11">
        <v>39594</v>
      </c>
      <c r="D423" s="45" t="s">
        <v>77</v>
      </c>
      <c r="E423" s="12" t="s">
        <v>10</v>
      </c>
      <c r="F423" s="21" t="s">
        <v>11</v>
      </c>
      <c r="G423" s="38">
        <v>2</v>
      </c>
      <c r="H423" s="38">
        <v>181.8</v>
      </c>
      <c r="I423" s="50">
        <f t="shared" ref="I423:I432" si="73">H423*(1+$I$14)</f>
        <v>232.15860000000004</v>
      </c>
      <c r="J423" s="214">
        <f t="shared" ref="J423:J450" si="74">G423*I423</f>
        <v>464.31720000000007</v>
      </c>
      <c r="K423" s="1"/>
      <c r="L423" s="1"/>
      <c r="M423" s="1"/>
      <c r="N423" s="1"/>
      <c r="O423" s="1"/>
      <c r="P423" s="1"/>
      <c r="Q423" s="1"/>
      <c r="R423" s="1"/>
      <c r="Z423" s="38">
        <v>202</v>
      </c>
      <c r="AB423" s="38">
        <f t="shared" ref="AB423:AB450" si="75">Z423*0.9</f>
        <v>181.8</v>
      </c>
      <c r="AD423" s="38">
        <v>181.8</v>
      </c>
    </row>
    <row r="424" spans="1:30" s="46" customFormat="1" ht="28.5" customHeight="1" outlineLevel="1">
      <c r="A424" s="47"/>
      <c r="B424" s="178" t="s">
        <v>890</v>
      </c>
      <c r="C424" s="11">
        <v>39597</v>
      </c>
      <c r="D424" s="45" t="s">
        <v>77</v>
      </c>
      <c r="E424" s="12" t="s">
        <v>462</v>
      </c>
      <c r="F424" s="21" t="s">
        <v>11</v>
      </c>
      <c r="G424" s="38">
        <v>1</v>
      </c>
      <c r="H424" s="38">
        <v>427.31</v>
      </c>
      <c r="I424" s="50">
        <f t="shared" si="73"/>
        <v>545.67487000000006</v>
      </c>
      <c r="J424" s="214">
        <f t="shared" si="74"/>
        <v>545.67487000000006</v>
      </c>
      <c r="K424" s="1"/>
      <c r="L424" s="1"/>
      <c r="M424" s="1"/>
      <c r="N424" s="1"/>
      <c r="O424" s="1"/>
      <c r="P424" s="1"/>
      <c r="Q424" s="1"/>
      <c r="R424" s="1"/>
      <c r="Z424" s="38">
        <v>474.79</v>
      </c>
      <c r="AB424" s="38">
        <f t="shared" si="75"/>
        <v>427.31100000000004</v>
      </c>
      <c r="AD424" s="38">
        <v>427.31</v>
      </c>
    </row>
    <row r="425" spans="1:30" s="46" customFormat="1" ht="33" customHeight="1" outlineLevel="1">
      <c r="A425" s="47"/>
      <c r="B425" s="178" t="s">
        <v>891</v>
      </c>
      <c r="C425" s="11"/>
      <c r="D425" s="11" t="s">
        <v>3</v>
      </c>
      <c r="E425" s="12" t="s">
        <v>608</v>
      </c>
      <c r="F425" s="21" t="s">
        <v>11</v>
      </c>
      <c r="G425" s="38">
        <v>2</v>
      </c>
      <c r="H425" s="38">
        <v>18.45</v>
      </c>
      <c r="I425" s="50">
        <f t="shared" si="73"/>
        <v>23.560650000000003</v>
      </c>
      <c r="J425" s="214">
        <f t="shared" si="74"/>
        <v>47.121300000000005</v>
      </c>
      <c r="K425" s="1"/>
      <c r="L425" s="1"/>
      <c r="M425" s="1"/>
      <c r="N425" s="1"/>
      <c r="O425" s="1"/>
      <c r="P425" s="1"/>
      <c r="Q425" s="1"/>
      <c r="R425" s="1"/>
      <c r="Z425" s="38">
        <v>20.5</v>
      </c>
      <c r="AB425" s="38">
        <f t="shared" si="75"/>
        <v>18.45</v>
      </c>
      <c r="AD425" s="38">
        <v>18.45</v>
      </c>
    </row>
    <row r="426" spans="1:30" ht="25.5" customHeight="1" outlineLevel="1">
      <c r="A426" s="47"/>
      <c r="B426" s="178" t="s">
        <v>892</v>
      </c>
      <c r="C426" s="11"/>
      <c r="D426" s="11" t="s">
        <v>3</v>
      </c>
      <c r="E426" s="12" t="s">
        <v>12</v>
      </c>
      <c r="F426" s="21" t="s">
        <v>11</v>
      </c>
      <c r="G426" s="38">
        <v>1</v>
      </c>
      <c r="H426" s="38">
        <v>18.45</v>
      </c>
      <c r="I426" s="50">
        <f t="shared" si="73"/>
        <v>23.560650000000003</v>
      </c>
      <c r="J426" s="214">
        <f t="shared" si="74"/>
        <v>23.560650000000003</v>
      </c>
      <c r="S426" s="46"/>
      <c r="T426" s="46"/>
      <c r="U426" s="46"/>
      <c r="V426" s="46"/>
      <c r="Z426" s="38">
        <v>20.5</v>
      </c>
      <c r="AB426" s="38">
        <f t="shared" si="75"/>
        <v>18.45</v>
      </c>
      <c r="AD426" s="38">
        <v>18.45</v>
      </c>
    </row>
    <row r="427" spans="1:30" ht="27" customHeight="1" outlineLevel="1">
      <c r="A427" s="47"/>
      <c r="B427" s="178" t="s">
        <v>893</v>
      </c>
      <c r="C427" s="11"/>
      <c r="D427" s="11" t="s">
        <v>3</v>
      </c>
      <c r="E427" s="12" t="s">
        <v>609</v>
      </c>
      <c r="F427" s="21" t="s">
        <v>11</v>
      </c>
      <c r="G427" s="38">
        <v>2</v>
      </c>
      <c r="H427" s="38">
        <v>18.45</v>
      </c>
      <c r="I427" s="50">
        <f t="shared" si="73"/>
        <v>23.560650000000003</v>
      </c>
      <c r="J427" s="214">
        <f t="shared" si="74"/>
        <v>47.121300000000005</v>
      </c>
      <c r="S427" s="46"/>
      <c r="T427" s="46"/>
      <c r="U427" s="46"/>
      <c r="V427" s="46"/>
      <c r="Z427" s="38">
        <v>20.5</v>
      </c>
      <c r="AB427" s="38">
        <f t="shared" si="75"/>
        <v>18.45</v>
      </c>
      <c r="AD427" s="38">
        <v>18.45</v>
      </c>
    </row>
    <row r="428" spans="1:30" ht="25.5" customHeight="1" outlineLevel="1">
      <c r="A428" s="47"/>
      <c r="B428" s="178" t="s">
        <v>894</v>
      </c>
      <c r="C428" s="11"/>
      <c r="D428" s="11" t="s">
        <v>3</v>
      </c>
      <c r="E428" s="12" t="s">
        <v>610</v>
      </c>
      <c r="F428" s="21" t="s">
        <v>11</v>
      </c>
      <c r="G428" s="38">
        <v>1</v>
      </c>
      <c r="H428" s="38">
        <v>18.45</v>
      </c>
      <c r="I428" s="50">
        <f t="shared" si="73"/>
        <v>23.560650000000003</v>
      </c>
      <c r="J428" s="214">
        <f t="shared" si="74"/>
        <v>23.560650000000003</v>
      </c>
      <c r="S428" s="46"/>
      <c r="T428" s="46"/>
      <c r="U428" s="46"/>
      <c r="V428" s="46"/>
      <c r="Z428" s="38">
        <v>20.5</v>
      </c>
      <c r="AB428" s="38">
        <f t="shared" si="75"/>
        <v>18.45</v>
      </c>
      <c r="AD428" s="38">
        <v>18.45</v>
      </c>
    </row>
    <row r="429" spans="1:30" ht="20.100000000000001" customHeight="1" outlineLevel="1">
      <c r="A429" s="47"/>
      <c r="B429" s="178" t="s">
        <v>895</v>
      </c>
      <c r="C429" s="11"/>
      <c r="D429" s="11" t="s">
        <v>3</v>
      </c>
      <c r="E429" s="12" t="s">
        <v>611</v>
      </c>
      <c r="F429" s="21" t="s">
        <v>11</v>
      </c>
      <c r="G429" s="38">
        <v>1</v>
      </c>
      <c r="H429" s="38">
        <v>39.14</v>
      </c>
      <c r="I429" s="50">
        <f t="shared" si="73"/>
        <v>49.981780000000008</v>
      </c>
      <c r="J429" s="214">
        <f t="shared" si="74"/>
        <v>49.981780000000008</v>
      </c>
      <c r="S429" s="46"/>
      <c r="T429" s="46"/>
      <c r="U429" s="46"/>
      <c r="V429" s="46"/>
      <c r="Z429" s="38">
        <v>43.49</v>
      </c>
      <c r="AB429" s="38">
        <f t="shared" si="75"/>
        <v>39.141000000000005</v>
      </c>
      <c r="AD429" s="38">
        <v>39.14</v>
      </c>
    </row>
    <row r="430" spans="1:30" s="46" customFormat="1" ht="20.100000000000001" customHeight="1" outlineLevel="1">
      <c r="A430" s="47"/>
      <c r="B430" s="178" t="s">
        <v>896</v>
      </c>
      <c r="C430" s="11" t="s">
        <v>548</v>
      </c>
      <c r="D430" s="11" t="s">
        <v>96</v>
      </c>
      <c r="E430" s="12" t="s">
        <v>612</v>
      </c>
      <c r="F430" s="21" t="s">
        <v>11</v>
      </c>
      <c r="G430" s="38">
        <v>2</v>
      </c>
      <c r="H430" s="38">
        <v>38.9</v>
      </c>
      <c r="I430" s="50">
        <f t="shared" si="73"/>
        <v>49.6753</v>
      </c>
      <c r="J430" s="214">
        <f t="shared" si="74"/>
        <v>99.3506</v>
      </c>
      <c r="K430" s="1"/>
      <c r="L430" s="1"/>
      <c r="M430" s="1"/>
      <c r="N430" s="1"/>
      <c r="O430" s="1"/>
      <c r="P430" s="1"/>
      <c r="Q430" s="1"/>
      <c r="R430" s="1"/>
      <c r="Z430" s="38">
        <v>43.22</v>
      </c>
      <c r="AB430" s="38">
        <f t="shared" si="75"/>
        <v>38.898000000000003</v>
      </c>
      <c r="AD430" s="38">
        <v>38.9</v>
      </c>
    </row>
    <row r="431" spans="1:30" s="46" customFormat="1" ht="20.100000000000001" customHeight="1" outlineLevel="1">
      <c r="A431" s="47"/>
      <c r="B431" s="178" t="s">
        <v>897</v>
      </c>
      <c r="C431" s="11" t="s">
        <v>547</v>
      </c>
      <c r="D431" s="11" t="s">
        <v>96</v>
      </c>
      <c r="E431" s="12" t="s">
        <v>613</v>
      </c>
      <c r="F431" s="21" t="s">
        <v>11</v>
      </c>
      <c r="G431" s="38">
        <v>2</v>
      </c>
      <c r="H431" s="38">
        <v>47.65</v>
      </c>
      <c r="I431" s="50">
        <f t="shared" si="73"/>
        <v>60.849050000000005</v>
      </c>
      <c r="J431" s="214">
        <f t="shared" si="74"/>
        <v>121.69810000000001</v>
      </c>
      <c r="K431" s="1"/>
      <c r="L431" s="1"/>
      <c r="M431" s="1"/>
      <c r="N431" s="1"/>
      <c r="O431" s="1"/>
      <c r="P431" s="1"/>
      <c r="Q431" s="1"/>
      <c r="R431" s="1"/>
      <c r="Z431" s="38">
        <v>52.95</v>
      </c>
      <c r="AB431" s="38">
        <f t="shared" si="75"/>
        <v>47.655000000000001</v>
      </c>
      <c r="AD431" s="38">
        <v>47.65</v>
      </c>
    </row>
    <row r="432" spans="1:30" s="46" customFormat="1" ht="27.75" customHeight="1" outlineLevel="1">
      <c r="A432" s="47"/>
      <c r="B432" s="178" t="s">
        <v>898</v>
      </c>
      <c r="C432" s="51" t="s">
        <v>614</v>
      </c>
      <c r="D432" s="11" t="s">
        <v>471</v>
      </c>
      <c r="E432" s="12" t="s">
        <v>615</v>
      </c>
      <c r="F432" s="21" t="s">
        <v>11</v>
      </c>
      <c r="G432" s="38">
        <v>1</v>
      </c>
      <c r="H432" s="38">
        <v>282.10000000000002</v>
      </c>
      <c r="I432" s="50">
        <f t="shared" si="73"/>
        <v>360.24170000000009</v>
      </c>
      <c r="J432" s="214">
        <f t="shared" si="74"/>
        <v>360.24170000000009</v>
      </c>
      <c r="K432" s="1"/>
      <c r="L432" s="1"/>
      <c r="M432" s="1"/>
      <c r="N432" s="1"/>
      <c r="O432" s="1"/>
      <c r="P432" s="1"/>
      <c r="Q432" s="1"/>
      <c r="R432" s="1"/>
      <c r="Z432" s="38">
        <v>313.45</v>
      </c>
      <c r="AB432" s="38">
        <f t="shared" si="75"/>
        <v>282.10500000000002</v>
      </c>
      <c r="AD432" s="38">
        <v>282.10000000000002</v>
      </c>
    </row>
    <row r="433" spans="1:30" s="46" customFormat="1" ht="20.100000000000001" customHeight="1" outlineLevel="1">
      <c r="A433" s="47"/>
      <c r="B433" s="178" t="s">
        <v>899</v>
      </c>
      <c r="C433" s="11"/>
      <c r="D433" s="11" t="s">
        <v>3</v>
      </c>
      <c r="E433" s="12" t="s">
        <v>616</v>
      </c>
      <c r="F433" s="21" t="s">
        <v>11</v>
      </c>
      <c r="G433" s="38">
        <v>1</v>
      </c>
      <c r="H433" s="38">
        <v>126</v>
      </c>
      <c r="I433" s="50">
        <f>H433*(1+$I$14)</f>
        <v>160.90200000000002</v>
      </c>
      <c r="J433" s="214">
        <f t="shared" si="74"/>
        <v>160.90200000000002</v>
      </c>
      <c r="K433" s="1"/>
      <c r="L433" s="1"/>
      <c r="M433" s="1"/>
      <c r="N433" s="1"/>
      <c r="O433" s="1"/>
      <c r="P433" s="1"/>
      <c r="Q433" s="1"/>
      <c r="R433" s="1"/>
      <c r="Z433" s="38">
        <v>140</v>
      </c>
      <c r="AB433" s="38">
        <f t="shared" si="75"/>
        <v>126</v>
      </c>
      <c r="AD433" s="38">
        <v>126</v>
      </c>
    </row>
    <row r="434" spans="1:30" s="46" customFormat="1" ht="20.100000000000001" customHeight="1" outlineLevel="1">
      <c r="A434" s="47"/>
      <c r="B434" s="177" t="s">
        <v>229</v>
      </c>
      <c r="C434" s="143"/>
      <c r="D434" s="143"/>
      <c r="E434" s="149" t="s">
        <v>35</v>
      </c>
      <c r="F434" s="163"/>
      <c r="G434" s="140">
        <v>0</v>
      </c>
      <c r="H434" s="140"/>
      <c r="I434" s="141"/>
      <c r="J434" s="217"/>
      <c r="K434" s="1"/>
      <c r="L434" s="1"/>
      <c r="M434" s="1"/>
      <c r="N434" s="1"/>
      <c r="O434" s="1"/>
      <c r="P434" s="1"/>
      <c r="Q434" s="1"/>
      <c r="R434" s="1"/>
      <c r="Z434" s="140"/>
      <c r="AB434" s="140"/>
      <c r="AD434" s="140"/>
    </row>
    <row r="435" spans="1:30" s="46" customFormat="1" ht="20.100000000000001" customHeight="1" outlineLevel="1">
      <c r="A435" s="47"/>
      <c r="B435" s="173" t="s">
        <v>900</v>
      </c>
      <c r="C435" s="11" t="s">
        <v>544</v>
      </c>
      <c r="D435" s="45" t="s">
        <v>96</v>
      </c>
      <c r="E435" s="44" t="s">
        <v>463</v>
      </c>
      <c r="F435" s="21" t="s">
        <v>87</v>
      </c>
      <c r="G435" s="38">
        <v>980.3</v>
      </c>
      <c r="H435" s="38">
        <v>9.4600000000000009</v>
      </c>
      <c r="I435" s="50">
        <f>H435*(1+$I$14)</f>
        <v>12.080420000000002</v>
      </c>
      <c r="J435" s="214">
        <f t="shared" si="74"/>
        <v>11842.435726000002</v>
      </c>
      <c r="K435" s="1"/>
      <c r="L435" s="1"/>
      <c r="M435" s="1"/>
      <c r="N435" s="1"/>
      <c r="O435" s="1"/>
      <c r="P435" s="1"/>
      <c r="Q435" s="1"/>
      <c r="R435" s="1"/>
      <c r="Z435" s="38">
        <v>10.51</v>
      </c>
      <c r="AB435" s="38">
        <f t="shared" si="75"/>
        <v>9.4589999999999996</v>
      </c>
      <c r="AD435" s="38">
        <v>9.4600000000000009</v>
      </c>
    </row>
    <row r="436" spans="1:30" s="46" customFormat="1" ht="20.100000000000001" customHeight="1" outlineLevel="1">
      <c r="A436" s="47"/>
      <c r="B436" s="173" t="s">
        <v>901</v>
      </c>
      <c r="C436" s="45" t="s">
        <v>208</v>
      </c>
      <c r="D436" s="45" t="s">
        <v>96</v>
      </c>
      <c r="E436" s="12" t="s">
        <v>36</v>
      </c>
      <c r="F436" s="21" t="s">
        <v>87</v>
      </c>
      <c r="G436" s="38">
        <v>242</v>
      </c>
      <c r="H436" s="38">
        <v>8.6199999999999992</v>
      </c>
      <c r="I436" s="50">
        <f>H436*(1+$I$14)</f>
        <v>11.00774</v>
      </c>
      <c r="J436" s="214">
        <f t="shared" si="74"/>
        <v>2663.8730799999998</v>
      </c>
      <c r="K436" s="1"/>
      <c r="L436" s="1"/>
      <c r="M436" s="1"/>
      <c r="N436" s="1"/>
      <c r="O436" s="1"/>
      <c r="P436" s="1"/>
      <c r="Q436" s="1"/>
      <c r="R436" s="1"/>
      <c r="Z436" s="38">
        <v>9.58</v>
      </c>
      <c r="AB436" s="38">
        <f t="shared" si="75"/>
        <v>8.6219999999999999</v>
      </c>
      <c r="AD436" s="38">
        <v>8.6199999999999992</v>
      </c>
    </row>
    <row r="437" spans="1:30" s="46" customFormat="1" ht="20.100000000000001" customHeight="1" outlineLevel="1">
      <c r="A437" s="47"/>
      <c r="B437" s="177" t="s">
        <v>550</v>
      </c>
      <c r="C437" s="143"/>
      <c r="D437" s="143"/>
      <c r="E437" s="149" t="s">
        <v>37</v>
      </c>
      <c r="F437" s="163"/>
      <c r="G437" s="140">
        <v>0</v>
      </c>
      <c r="H437" s="140"/>
      <c r="I437" s="141"/>
      <c r="J437" s="217"/>
      <c r="K437" s="1"/>
      <c r="L437" s="1"/>
      <c r="M437" s="1"/>
      <c r="N437" s="1"/>
      <c r="O437" s="1"/>
      <c r="P437" s="1"/>
      <c r="Q437" s="1"/>
      <c r="R437" s="1"/>
      <c r="Z437" s="140"/>
      <c r="AB437" s="140"/>
      <c r="AD437" s="140"/>
    </row>
    <row r="438" spans="1:30" s="46" customFormat="1" ht="20.100000000000001" customHeight="1" outlineLevel="1">
      <c r="A438" s="47"/>
      <c r="B438" s="178" t="s">
        <v>902</v>
      </c>
      <c r="C438" s="45" t="s">
        <v>711</v>
      </c>
      <c r="D438" s="45" t="s">
        <v>96</v>
      </c>
      <c r="E438" s="44" t="s">
        <v>464</v>
      </c>
      <c r="F438" s="45" t="s">
        <v>11</v>
      </c>
      <c r="G438" s="38">
        <v>19</v>
      </c>
      <c r="H438" s="38">
        <v>14.62</v>
      </c>
      <c r="I438" s="50">
        <f>H438*(1+$I$14)</f>
        <v>18.669740000000001</v>
      </c>
      <c r="J438" s="214">
        <f t="shared" si="74"/>
        <v>354.72506000000004</v>
      </c>
      <c r="K438" s="1"/>
      <c r="L438" s="1"/>
      <c r="M438" s="1"/>
      <c r="N438" s="1"/>
      <c r="O438" s="1"/>
      <c r="P438" s="1"/>
      <c r="Q438" s="1"/>
      <c r="R438" s="1"/>
      <c r="T438" s="1"/>
      <c r="U438" s="1"/>
      <c r="V438" s="1"/>
      <c r="Z438" s="38">
        <v>16.25</v>
      </c>
      <c r="AB438" s="38">
        <f t="shared" si="75"/>
        <v>14.625</v>
      </c>
      <c r="AD438" s="38">
        <v>14.62</v>
      </c>
    </row>
    <row r="439" spans="1:30" s="46" customFormat="1" ht="20.100000000000001" customHeight="1" outlineLevel="1">
      <c r="A439" s="47"/>
      <c r="B439" s="177" t="s">
        <v>551</v>
      </c>
      <c r="C439" s="143"/>
      <c r="D439" s="143"/>
      <c r="E439" s="149" t="s">
        <v>38</v>
      </c>
      <c r="F439" s="163"/>
      <c r="G439" s="140">
        <v>0</v>
      </c>
      <c r="H439" s="140"/>
      <c r="I439" s="141"/>
      <c r="J439" s="217"/>
      <c r="K439" s="1"/>
      <c r="L439" s="1"/>
      <c r="M439" s="1"/>
      <c r="N439" s="1"/>
      <c r="O439" s="1"/>
      <c r="P439" s="1"/>
      <c r="Q439" s="1"/>
      <c r="R439" s="1"/>
      <c r="T439" s="1"/>
      <c r="U439" s="1"/>
      <c r="V439" s="1"/>
      <c r="Z439" s="140"/>
      <c r="AB439" s="140"/>
      <c r="AD439" s="140"/>
    </row>
    <row r="440" spans="1:30" s="46" customFormat="1" ht="20.100000000000001" customHeight="1" outlineLevel="1">
      <c r="A440" s="47"/>
      <c r="B440" s="178" t="s">
        <v>903</v>
      </c>
      <c r="C440" s="45">
        <v>39601</v>
      </c>
      <c r="D440" s="45" t="s">
        <v>77</v>
      </c>
      <c r="E440" s="12" t="s">
        <v>617</v>
      </c>
      <c r="F440" s="45" t="s">
        <v>11</v>
      </c>
      <c r="G440" s="38">
        <v>19</v>
      </c>
      <c r="H440" s="38">
        <v>16.71</v>
      </c>
      <c r="I440" s="147">
        <f t="shared" ref="I440:I441" si="76">H440*(1+$I$14)</f>
        <v>21.338670000000004</v>
      </c>
      <c r="J440" s="214">
        <f t="shared" si="74"/>
        <v>405.43473000000006</v>
      </c>
      <c r="K440" s="1"/>
      <c r="L440" s="1"/>
      <c r="M440" s="1"/>
      <c r="N440" s="1"/>
      <c r="O440" s="1"/>
      <c r="P440" s="1"/>
      <c r="Q440" s="1"/>
      <c r="R440" s="1"/>
      <c r="T440" s="1"/>
      <c r="U440" s="1"/>
      <c r="V440" s="1"/>
      <c r="Z440" s="38">
        <v>18.57</v>
      </c>
      <c r="AB440" s="38">
        <f t="shared" si="75"/>
        <v>16.713000000000001</v>
      </c>
      <c r="AD440" s="38">
        <v>16.71</v>
      </c>
    </row>
    <row r="441" spans="1:30" s="46" customFormat="1" ht="20.100000000000001" customHeight="1" outlineLevel="1">
      <c r="A441" s="47"/>
      <c r="B441" s="178" t="s">
        <v>904</v>
      </c>
      <c r="C441" s="45">
        <v>38084</v>
      </c>
      <c r="D441" s="45" t="s">
        <v>77</v>
      </c>
      <c r="E441" s="12" t="s">
        <v>618</v>
      </c>
      <c r="F441" s="45" t="s">
        <v>11</v>
      </c>
      <c r="G441" s="38">
        <v>8</v>
      </c>
      <c r="H441" s="38">
        <v>12.56</v>
      </c>
      <c r="I441" s="147">
        <f t="shared" si="76"/>
        <v>16.039120000000004</v>
      </c>
      <c r="J441" s="214">
        <f t="shared" si="74"/>
        <v>128.31296000000003</v>
      </c>
      <c r="K441" s="1"/>
      <c r="L441" s="1"/>
      <c r="M441" s="1"/>
      <c r="N441" s="1"/>
      <c r="O441" s="1"/>
      <c r="P441" s="1"/>
      <c r="Q441" s="1"/>
      <c r="R441" s="1"/>
      <c r="T441" s="1"/>
      <c r="U441" s="1"/>
      <c r="V441" s="1"/>
      <c r="Z441" s="38">
        <v>13.96</v>
      </c>
      <c r="AB441" s="38">
        <f t="shared" si="75"/>
        <v>12.564000000000002</v>
      </c>
      <c r="AD441" s="38">
        <v>12.56</v>
      </c>
    </row>
    <row r="442" spans="1:30" s="46" customFormat="1" ht="20.100000000000001" customHeight="1" outlineLevel="1">
      <c r="A442" s="191"/>
      <c r="B442" s="178" t="s">
        <v>905</v>
      </c>
      <c r="C442" s="21"/>
      <c r="D442" s="21" t="s">
        <v>3</v>
      </c>
      <c r="E442" s="197" t="s">
        <v>627</v>
      </c>
      <c r="F442" s="21" t="s">
        <v>11</v>
      </c>
      <c r="G442" s="192">
        <v>1</v>
      </c>
      <c r="H442" s="38">
        <v>810</v>
      </c>
      <c r="I442" s="147">
        <f>H442*(1+$I$14)</f>
        <v>1034.3700000000001</v>
      </c>
      <c r="J442" s="218">
        <f t="shared" si="74"/>
        <v>1034.3700000000001</v>
      </c>
      <c r="K442" s="1"/>
      <c r="L442" s="1"/>
      <c r="M442" s="1"/>
      <c r="N442" s="1"/>
      <c r="O442" s="1"/>
      <c r="P442" s="1"/>
      <c r="Q442" s="1"/>
      <c r="R442" s="1"/>
      <c r="T442" s="1"/>
      <c r="U442" s="1"/>
      <c r="V442" s="1"/>
      <c r="Z442" s="192">
        <v>900</v>
      </c>
      <c r="AB442" s="38">
        <f t="shared" si="75"/>
        <v>810</v>
      </c>
      <c r="AD442" s="38">
        <v>810</v>
      </c>
    </row>
    <row r="443" spans="1:30" s="46" customFormat="1" ht="20.100000000000001" customHeight="1" outlineLevel="1">
      <c r="A443" s="47"/>
      <c r="B443" s="177" t="s">
        <v>906</v>
      </c>
      <c r="C443" s="143"/>
      <c r="D443" s="143"/>
      <c r="E443" s="149" t="s">
        <v>39</v>
      </c>
      <c r="F443" s="163"/>
      <c r="G443" s="140">
        <v>0</v>
      </c>
      <c r="H443" s="140"/>
      <c r="I443" s="141"/>
      <c r="J443" s="217"/>
      <c r="K443" s="1"/>
      <c r="L443" s="1"/>
      <c r="M443" s="1"/>
      <c r="N443" s="1"/>
      <c r="O443" s="1"/>
      <c r="P443" s="1"/>
      <c r="Q443" s="1"/>
      <c r="R443" s="1"/>
      <c r="T443" s="1"/>
      <c r="U443" s="1"/>
      <c r="V443" s="1"/>
      <c r="Z443" s="140"/>
      <c r="AB443" s="140"/>
      <c r="AD443" s="140"/>
    </row>
    <row r="444" spans="1:30" s="46" customFormat="1" ht="20.100000000000001" customHeight="1" outlineLevel="1">
      <c r="A444" s="47"/>
      <c r="B444" s="178" t="s">
        <v>907</v>
      </c>
      <c r="C444" s="45">
        <v>83446</v>
      </c>
      <c r="D444" s="45" t="s">
        <v>77</v>
      </c>
      <c r="E444" s="12" t="s">
        <v>712</v>
      </c>
      <c r="F444" s="45" t="s">
        <v>11</v>
      </c>
      <c r="G444" s="38">
        <v>2</v>
      </c>
      <c r="H444" s="38">
        <v>135.28</v>
      </c>
      <c r="I444" s="50">
        <f>H444*(1+$I$14)</f>
        <v>172.75256000000002</v>
      </c>
      <c r="J444" s="214">
        <f t="shared" si="74"/>
        <v>345.50512000000003</v>
      </c>
      <c r="K444" s="1"/>
      <c r="L444" s="1"/>
      <c r="M444" s="1"/>
      <c r="N444" s="1"/>
      <c r="O444" s="1"/>
      <c r="P444" s="1"/>
      <c r="Q444" s="1"/>
      <c r="R444" s="1"/>
      <c r="T444" s="1"/>
      <c r="U444" s="1"/>
      <c r="V444" s="1"/>
      <c r="Z444" s="38">
        <v>150.31</v>
      </c>
      <c r="AB444" s="38">
        <f t="shared" si="75"/>
        <v>135.279</v>
      </c>
      <c r="AD444" s="38">
        <v>135.28</v>
      </c>
    </row>
    <row r="445" spans="1:30" s="46" customFormat="1" ht="20.100000000000001" customHeight="1" outlineLevel="1">
      <c r="A445" s="47"/>
      <c r="B445" s="178" t="s">
        <v>908</v>
      </c>
      <c r="C445" s="45">
        <v>91940</v>
      </c>
      <c r="D445" s="45" t="s">
        <v>77</v>
      </c>
      <c r="E445" s="12" t="s">
        <v>465</v>
      </c>
      <c r="F445" s="45" t="s">
        <v>11</v>
      </c>
      <c r="G445" s="38">
        <v>41</v>
      </c>
      <c r="H445" s="38">
        <v>9.93</v>
      </c>
      <c r="I445" s="50">
        <f>H445*(1+$I$14)</f>
        <v>12.680610000000001</v>
      </c>
      <c r="J445" s="214">
        <f t="shared" si="74"/>
        <v>519.90501000000006</v>
      </c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Z445" s="38">
        <v>11.03</v>
      </c>
      <c r="AB445" s="38">
        <f t="shared" si="75"/>
        <v>9.9269999999999996</v>
      </c>
      <c r="AD445" s="38">
        <v>9.93</v>
      </c>
    </row>
    <row r="446" spans="1:30" s="46" customFormat="1" ht="20.100000000000001" customHeight="1" outlineLevel="1">
      <c r="A446" s="47"/>
      <c r="B446" s="177" t="s">
        <v>909</v>
      </c>
      <c r="C446" s="143"/>
      <c r="D446" s="143"/>
      <c r="E446" s="144" t="s">
        <v>29</v>
      </c>
      <c r="F446" s="142"/>
      <c r="G446" s="140">
        <v>0</v>
      </c>
      <c r="H446" s="140"/>
      <c r="I446" s="141"/>
      <c r="J446" s="217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Z446" s="140"/>
      <c r="AB446" s="140"/>
      <c r="AD446" s="140"/>
    </row>
    <row r="447" spans="1:30" s="46" customFormat="1" ht="20.100000000000001" customHeight="1" outlineLevel="1">
      <c r="A447" s="47"/>
      <c r="B447" s="178" t="s">
        <v>910</v>
      </c>
      <c r="C447" s="45">
        <v>91836</v>
      </c>
      <c r="D447" s="45" t="s">
        <v>77</v>
      </c>
      <c r="E447" s="10" t="s">
        <v>466</v>
      </c>
      <c r="F447" s="45" t="s">
        <v>87</v>
      </c>
      <c r="G447" s="38">
        <v>1.3</v>
      </c>
      <c r="H447" s="38">
        <v>7.12</v>
      </c>
      <c r="I447" s="50">
        <f t="shared" ref="I447:I449" si="77">H447*(1+$I$14)</f>
        <v>9.0922400000000003</v>
      </c>
      <c r="J447" s="214">
        <f t="shared" si="74"/>
        <v>11.819912</v>
      </c>
      <c r="K447" s="1"/>
      <c r="L447" s="1"/>
      <c r="M447" s="1"/>
      <c r="N447" s="1"/>
      <c r="O447" s="1"/>
      <c r="P447" s="1"/>
      <c r="Q447" s="1"/>
      <c r="R447" s="1"/>
      <c r="S447" s="1"/>
      <c r="Z447" s="38">
        <v>7.91</v>
      </c>
      <c r="AB447" s="38">
        <f t="shared" si="75"/>
        <v>7.1190000000000007</v>
      </c>
      <c r="AD447" s="38">
        <v>7.12</v>
      </c>
    </row>
    <row r="448" spans="1:30" s="46" customFormat="1" ht="20.100000000000001" customHeight="1" outlineLevel="1">
      <c r="A448" s="47"/>
      <c r="B448" s="178" t="s">
        <v>911</v>
      </c>
      <c r="C448" s="45">
        <v>91834</v>
      </c>
      <c r="D448" s="45" t="s">
        <v>77</v>
      </c>
      <c r="E448" s="10" t="s">
        <v>467</v>
      </c>
      <c r="F448" s="45" t="s">
        <v>87</v>
      </c>
      <c r="G448" s="38">
        <v>219.8</v>
      </c>
      <c r="H448" s="38">
        <v>5.42</v>
      </c>
      <c r="I448" s="50">
        <f t="shared" si="77"/>
        <v>6.9213400000000007</v>
      </c>
      <c r="J448" s="214">
        <f t="shared" si="74"/>
        <v>1521.3105320000002</v>
      </c>
      <c r="K448" s="1"/>
      <c r="L448" s="1"/>
      <c r="M448" s="1"/>
      <c r="N448" s="1"/>
      <c r="O448" s="1"/>
      <c r="P448" s="1"/>
      <c r="Q448" s="1"/>
      <c r="R448" s="1"/>
      <c r="S448" s="1"/>
      <c r="Z448" s="38">
        <v>6.02</v>
      </c>
      <c r="AB448" s="38">
        <f t="shared" si="75"/>
        <v>5.4180000000000001</v>
      </c>
      <c r="AD448" s="38">
        <v>5.42</v>
      </c>
    </row>
    <row r="449" spans="1:30" s="46" customFormat="1" ht="20.100000000000001" customHeight="1" outlineLevel="1">
      <c r="A449" s="47"/>
      <c r="B449" s="178" t="s">
        <v>912</v>
      </c>
      <c r="C449" s="45">
        <v>95752</v>
      </c>
      <c r="D449" s="45" t="s">
        <v>77</v>
      </c>
      <c r="E449" s="44" t="s">
        <v>619</v>
      </c>
      <c r="F449" s="45" t="s">
        <v>87</v>
      </c>
      <c r="G449" s="38">
        <v>4</v>
      </c>
      <c r="H449" s="38">
        <v>40.47</v>
      </c>
      <c r="I449" s="50">
        <f t="shared" si="77"/>
        <v>51.680190000000003</v>
      </c>
      <c r="J449" s="214">
        <f t="shared" si="74"/>
        <v>206.72076000000001</v>
      </c>
      <c r="K449" s="1"/>
      <c r="L449" s="1"/>
      <c r="M449" s="1"/>
      <c r="N449" s="1"/>
      <c r="O449" s="1"/>
      <c r="P449" s="1"/>
      <c r="Q449" s="1"/>
      <c r="R449" s="1"/>
      <c r="S449" s="1"/>
      <c r="Z449" s="38">
        <v>44.97</v>
      </c>
      <c r="AB449" s="38">
        <f t="shared" si="75"/>
        <v>40.472999999999999</v>
      </c>
      <c r="AD449" s="38">
        <v>40.47</v>
      </c>
    </row>
    <row r="450" spans="1:30" s="46" customFormat="1" ht="20.100000000000001" customHeight="1" outlineLevel="1">
      <c r="A450" s="47"/>
      <c r="B450" s="178" t="s">
        <v>913</v>
      </c>
      <c r="C450" s="11" t="s">
        <v>541</v>
      </c>
      <c r="D450" s="11" t="s">
        <v>96</v>
      </c>
      <c r="E450" s="44" t="s">
        <v>626</v>
      </c>
      <c r="F450" s="45" t="s">
        <v>87</v>
      </c>
      <c r="G450" s="38">
        <v>90.1</v>
      </c>
      <c r="H450" s="38">
        <v>51.96</v>
      </c>
      <c r="I450" s="50">
        <f>H450*(1+$I$14)</f>
        <v>66.352920000000012</v>
      </c>
      <c r="J450" s="214">
        <f t="shared" si="74"/>
        <v>5978.3980920000004</v>
      </c>
      <c r="K450" s="1"/>
      <c r="L450" s="1"/>
      <c r="M450" s="1"/>
      <c r="N450" s="1"/>
      <c r="O450" s="1"/>
      <c r="P450" s="1"/>
      <c r="Q450" s="1"/>
      <c r="R450" s="1"/>
      <c r="S450" s="1"/>
      <c r="Z450" s="38">
        <v>57.73</v>
      </c>
      <c r="AB450" s="38">
        <f t="shared" si="75"/>
        <v>51.957000000000001</v>
      </c>
      <c r="AD450" s="38">
        <v>51.96</v>
      </c>
    </row>
    <row r="451" spans="1:30" s="46" customFormat="1" ht="20.100000000000001" customHeight="1" outlineLevel="1">
      <c r="A451" s="47"/>
      <c r="B451" s="174"/>
      <c r="C451" s="48"/>
      <c r="D451" s="48"/>
      <c r="E451" s="48"/>
      <c r="F451" s="48"/>
      <c r="G451" s="48"/>
      <c r="H451" s="49" t="s">
        <v>162</v>
      </c>
      <c r="I451" s="13"/>
      <c r="J451" s="215">
        <f>SUM(J422:J450)</f>
        <v>26956.341132000001</v>
      </c>
      <c r="K451" s="1"/>
      <c r="L451" s="1"/>
      <c r="M451" s="1"/>
      <c r="N451" s="1"/>
      <c r="O451" s="1"/>
      <c r="P451" s="1"/>
      <c r="Q451" s="1"/>
      <c r="R451" s="1"/>
      <c r="S451" s="1"/>
      <c r="Z451" s="49" t="s">
        <v>162</v>
      </c>
      <c r="AB451" s="49" t="s">
        <v>162</v>
      </c>
      <c r="AD451" s="49" t="s">
        <v>162</v>
      </c>
    </row>
    <row r="452" spans="1:30" s="46" customFormat="1" ht="20.100000000000001" customHeight="1">
      <c r="A452" s="47"/>
      <c r="B452" s="170"/>
      <c r="C452" s="47"/>
      <c r="D452" s="47"/>
      <c r="E452" s="19"/>
      <c r="F452" s="47"/>
      <c r="G452" s="195"/>
      <c r="H452" s="31"/>
      <c r="I452" s="6"/>
      <c r="J452" s="216"/>
      <c r="K452" s="1"/>
      <c r="L452" s="1"/>
      <c r="M452" s="1"/>
      <c r="N452" s="1"/>
      <c r="O452" s="1"/>
      <c r="P452" s="1"/>
      <c r="Q452" s="1"/>
      <c r="R452" s="1"/>
      <c r="S452" s="1"/>
      <c r="Z452" s="31"/>
      <c r="AB452" s="31"/>
      <c r="AD452" s="31"/>
    </row>
    <row r="453" spans="1:30" s="46" customFormat="1" ht="20.100000000000001" customHeight="1">
      <c r="A453" s="47"/>
      <c r="B453" s="172">
        <v>20</v>
      </c>
      <c r="C453" s="151"/>
      <c r="D453" s="151"/>
      <c r="E453" s="153" t="s">
        <v>160</v>
      </c>
      <c r="F453" s="151"/>
      <c r="G453" s="161"/>
      <c r="H453" s="154"/>
      <c r="I453" s="153"/>
      <c r="J453" s="213">
        <f>J458</f>
        <v>2883.42769</v>
      </c>
      <c r="K453" s="1"/>
      <c r="L453" s="1"/>
      <c r="M453" s="1"/>
      <c r="N453" s="1"/>
      <c r="O453" s="1"/>
      <c r="P453" s="1"/>
      <c r="Q453" s="1"/>
      <c r="R453" s="1"/>
      <c r="S453" s="1"/>
      <c r="Z453" s="154"/>
      <c r="AB453" s="154"/>
      <c r="AD453" s="154"/>
    </row>
    <row r="454" spans="1:30" s="46" customFormat="1" ht="20.100000000000001" customHeight="1" outlineLevel="1">
      <c r="A454" s="47"/>
      <c r="B454" s="173" t="s">
        <v>21</v>
      </c>
      <c r="C454" s="45"/>
      <c r="D454" s="45" t="s">
        <v>3</v>
      </c>
      <c r="E454" s="12" t="s">
        <v>625</v>
      </c>
      <c r="F454" s="45" t="s">
        <v>72</v>
      </c>
      <c r="G454" s="38">
        <v>1</v>
      </c>
      <c r="H454" s="38">
        <v>1308.47</v>
      </c>
      <c r="I454" s="50">
        <f t="shared" ref="I454:I456" si="78">H454*(1+$I$14)</f>
        <v>1670.9161900000001</v>
      </c>
      <c r="J454" s="214">
        <f t="shared" ref="J454:J457" si="79">G454*I454</f>
        <v>1670.9161900000001</v>
      </c>
      <c r="K454" s="1"/>
      <c r="L454" s="1"/>
      <c r="M454" s="1"/>
      <c r="N454" s="1"/>
      <c r="O454" s="1"/>
      <c r="P454" s="1"/>
      <c r="Q454" s="1"/>
      <c r="R454" s="1"/>
      <c r="Z454" s="38">
        <v>1453.85</v>
      </c>
      <c r="AB454" s="38">
        <f t="shared" ref="AB454:AB457" si="80">Z454*0.9</f>
        <v>1308.4649999999999</v>
      </c>
      <c r="AD454" s="38">
        <v>1308.47</v>
      </c>
    </row>
    <row r="455" spans="1:30" s="46" customFormat="1" ht="20.100000000000001" customHeight="1" outlineLevel="1">
      <c r="A455" s="47"/>
      <c r="B455" s="173" t="s">
        <v>125</v>
      </c>
      <c r="C455" s="45"/>
      <c r="D455" s="45" t="s">
        <v>3</v>
      </c>
      <c r="E455" s="12" t="s">
        <v>446</v>
      </c>
      <c r="F455" s="45" t="s">
        <v>87</v>
      </c>
      <c r="G455" s="38">
        <v>5</v>
      </c>
      <c r="H455" s="38">
        <v>162.9</v>
      </c>
      <c r="I455" s="50">
        <f t="shared" si="78"/>
        <v>208.02330000000003</v>
      </c>
      <c r="J455" s="214">
        <f t="shared" si="79"/>
        <v>1040.1165000000001</v>
      </c>
      <c r="K455" s="1"/>
      <c r="L455" s="1"/>
      <c r="M455" s="1"/>
      <c r="N455" s="1"/>
      <c r="O455" s="1"/>
      <c r="P455" s="1"/>
      <c r="Q455" s="1"/>
      <c r="R455" s="1"/>
      <c r="Z455" s="38">
        <v>181</v>
      </c>
      <c r="AB455" s="38">
        <f t="shared" si="80"/>
        <v>162.9</v>
      </c>
      <c r="AD455" s="38">
        <v>162.9</v>
      </c>
    </row>
    <row r="456" spans="1:30" ht="20.100000000000001" customHeight="1" outlineLevel="1">
      <c r="A456" s="47"/>
      <c r="B456" s="173" t="s">
        <v>126</v>
      </c>
      <c r="C456" s="45"/>
      <c r="D456" s="45" t="s">
        <v>3</v>
      </c>
      <c r="E456" s="12" t="s">
        <v>447</v>
      </c>
      <c r="F456" s="45" t="s">
        <v>72</v>
      </c>
      <c r="G456" s="38">
        <v>1</v>
      </c>
      <c r="H456" s="38">
        <v>45</v>
      </c>
      <c r="I456" s="50">
        <f t="shared" si="78"/>
        <v>57.465000000000003</v>
      </c>
      <c r="J456" s="214">
        <f t="shared" si="79"/>
        <v>57.465000000000003</v>
      </c>
      <c r="S456" s="46"/>
      <c r="T456" s="14"/>
      <c r="U456" s="14"/>
      <c r="V456" s="14"/>
      <c r="Z456" s="38">
        <v>50</v>
      </c>
      <c r="AB456" s="38">
        <f t="shared" si="80"/>
        <v>45</v>
      </c>
      <c r="AD456" s="38">
        <v>45</v>
      </c>
    </row>
    <row r="457" spans="1:30" ht="20.100000000000001" customHeight="1" outlineLevel="1">
      <c r="A457" s="47"/>
      <c r="B457" s="173" t="s">
        <v>127</v>
      </c>
      <c r="C457" s="45"/>
      <c r="D457" s="45" t="s">
        <v>3</v>
      </c>
      <c r="E457" s="12" t="s">
        <v>640</v>
      </c>
      <c r="F457" s="45" t="s">
        <v>72</v>
      </c>
      <c r="G457" s="38">
        <v>1</v>
      </c>
      <c r="H457" s="38">
        <v>90</v>
      </c>
      <c r="I457" s="50">
        <f>H457*(1+$I$14)</f>
        <v>114.93</v>
      </c>
      <c r="J457" s="214">
        <f t="shared" si="79"/>
        <v>114.93</v>
      </c>
      <c r="S457" s="46"/>
      <c r="T457" s="46"/>
      <c r="U457" s="46"/>
      <c r="V457" s="46"/>
      <c r="Z457" s="38">
        <v>100</v>
      </c>
      <c r="AB457" s="38">
        <f t="shared" si="80"/>
        <v>90</v>
      </c>
      <c r="AD457" s="38">
        <v>90</v>
      </c>
    </row>
    <row r="458" spans="1:30" ht="20.100000000000001" customHeight="1" outlineLevel="1">
      <c r="A458" s="47"/>
      <c r="B458" s="174"/>
      <c r="C458" s="48"/>
      <c r="D458" s="48"/>
      <c r="E458" s="48"/>
      <c r="F458" s="48"/>
      <c r="G458" s="48"/>
      <c r="H458" s="49" t="s">
        <v>162</v>
      </c>
      <c r="I458" s="13"/>
      <c r="J458" s="215">
        <f>SUM(J454:J457)</f>
        <v>2883.42769</v>
      </c>
      <c r="S458" s="46"/>
      <c r="Z458" s="49" t="s">
        <v>162</v>
      </c>
      <c r="AB458" s="49" t="s">
        <v>162</v>
      </c>
      <c r="AD458" s="49" t="s">
        <v>162</v>
      </c>
    </row>
    <row r="459" spans="1:30" ht="20.100000000000001" customHeight="1">
      <c r="A459" s="47"/>
      <c r="B459" s="170"/>
      <c r="C459" s="47"/>
      <c r="D459" s="47"/>
      <c r="E459" s="19"/>
      <c r="F459" s="47"/>
      <c r="G459" s="195"/>
      <c r="H459" s="31"/>
      <c r="I459" s="6"/>
      <c r="J459" s="216"/>
      <c r="S459" s="46"/>
      <c r="Z459" s="31"/>
      <c r="AB459" s="31"/>
      <c r="AD459" s="31"/>
    </row>
    <row r="460" spans="1:30" ht="20.100000000000001" customHeight="1">
      <c r="A460" s="47"/>
      <c r="B460" s="172">
        <v>21</v>
      </c>
      <c r="C460" s="151"/>
      <c r="D460" s="151"/>
      <c r="E460" s="153" t="s">
        <v>20</v>
      </c>
      <c r="F460" s="153"/>
      <c r="G460" s="154"/>
      <c r="H460" s="154"/>
      <c r="I460" s="153"/>
      <c r="J460" s="213">
        <f>J471</f>
        <v>13989.062510000003</v>
      </c>
      <c r="S460" s="46"/>
      <c r="Z460" s="154"/>
      <c r="AB460" s="154"/>
      <c r="AD460" s="154"/>
    </row>
    <row r="461" spans="1:30" ht="20.100000000000001" customHeight="1" outlineLevel="1">
      <c r="A461" s="47"/>
      <c r="B461" s="173" t="s">
        <v>22</v>
      </c>
      <c r="C461" s="45">
        <v>867</v>
      </c>
      <c r="D461" s="45" t="s">
        <v>77</v>
      </c>
      <c r="E461" s="44" t="s">
        <v>714</v>
      </c>
      <c r="F461" s="21" t="s">
        <v>87</v>
      </c>
      <c r="G461" s="38">
        <v>200</v>
      </c>
      <c r="H461" s="38">
        <v>18</v>
      </c>
      <c r="I461" s="50">
        <f t="shared" ref="I461:I469" si="81">H461*(1+$I$14)</f>
        <v>22.986000000000004</v>
      </c>
      <c r="J461" s="214">
        <f t="shared" ref="J461:J470" si="82">G461*I461</f>
        <v>4597.2000000000007</v>
      </c>
      <c r="S461" s="46"/>
      <c r="Z461" s="38">
        <v>20</v>
      </c>
      <c r="AB461" s="38">
        <f t="shared" ref="AB461:AB470" si="83">Z461*0.9</f>
        <v>18</v>
      </c>
      <c r="AD461" s="38">
        <v>18</v>
      </c>
    </row>
    <row r="462" spans="1:30" ht="20.100000000000001" customHeight="1" outlineLevel="1">
      <c r="A462" s="47"/>
      <c r="B462" s="173" t="s">
        <v>128</v>
      </c>
      <c r="C462" s="45"/>
      <c r="D462" s="45" t="s">
        <v>3</v>
      </c>
      <c r="E462" s="10" t="s">
        <v>715</v>
      </c>
      <c r="F462" s="23" t="s">
        <v>716</v>
      </c>
      <c r="G462" s="38">
        <v>250</v>
      </c>
      <c r="H462" s="38">
        <v>18.489999999999998</v>
      </c>
      <c r="I462" s="50">
        <f t="shared" si="81"/>
        <v>23.611730000000001</v>
      </c>
      <c r="J462" s="214">
        <f t="shared" si="82"/>
        <v>5902.9325000000008</v>
      </c>
      <c r="S462" s="46"/>
      <c r="Z462" s="38">
        <v>20.55</v>
      </c>
      <c r="AB462" s="38">
        <f t="shared" si="83"/>
        <v>18.495000000000001</v>
      </c>
      <c r="AD462" s="38">
        <v>18.489999999999998</v>
      </c>
    </row>
    <row r="463" spans="1:30" ht="20.100000000000001" customHeight="1" outlineLevel="1">
      <c r="A463" s="47"/>
      <c r="B463" s="173" t="s">
        <v>129</v>
      </c>
      <c r="C463" s="45">
        <v>96985</v>
      </c>
      <c r="D463" s="45" t="s">
        <v>77</v>
      </c>
      <c r="E463" s="10" t="s">
        <v>717</v>
      </c>
      <c r="F463" s="21" t="s">
        <v>716</v>
      </c>
      <c r="G463" s="38">
        <v>16</v>
      </c>
      <c r="H463" s="38">
        <v>43.76</v>
      </c>
      <c r="I463" s="50">
        <f t="shared" si="81"/>
        <v>55.881520000000002</v>
      </c>
      <c r="J463" s="214">
        <f t="shared" si="82"/>
        <v>894.10432000000003</v>
      </c>
      <c r="S463" s="14"/>
      <c r="Z463" s="38">
        <v>48.62</v>
      </c>
      <c r="AB463" s="38">
        <f t="shared" si="83"/>
        <v>43.757999999999996</v>
      </c>
      <c r="AD463" s="38">
        <v>43.76</v>
      </c>
    </row>
    <row r="464" spans="1:30" ht="20.100000000000001" customHeight="1" outlineLevel="1" collapsed="1">
      <c r="A464" s="47"/>
      <c r="B464" s="173" t="s">
        <v>639</v>
      </c>
      <c r="C464" s="45"/>
      <c r="D464" s="45" t="s">
        <v>3</v>
      </c>
      <c r="E464" s="10" t="s">
        <v>718</v>
      </c>
      <c r="F464" s="21" t="s">
        <v>716</v>
      </c>
      <c r="G464" s="38">
        <v>25</v>
      </c>
      <c r="H464" s="38">
        <v>3.3</v>
      </c>
      <c r="I464" s="50">
        <f t="shared" si="81"/>
        <v>4.2141000000000002</v>
      </c>
      <c r="J464" s="214">
        <f t="shared" si="82"/>
        <v>105.35250000000001</v>
      </c>
      <c r="S464" s="46"/>
      <c r="T464" s="14"/>
      <c r="U464" s="14"/>
      <c r="V464" s="14"/>
      <c r="Z464" s="38">
        <v>3.67</v>
      </c>
      <c r="AB464" s="38">
        <f t="shared" si="83"/>
        <v>3.3029999999999999</v>
      </c>
      <c r="AD464" s="38">
        <v>3.3</v>
      </c>
    </row>
    <row r="465" spans="1:30" s="46" customFormat="1" ht="20.100000000000001" customHeight="1" outlineLevel="1">
      <c r="A465" s="47"/>
      <c r="B465" s="173" t="s">
        <v>914</v>
      </c>
      <c r="C465" s="45">
        <v>91872</v>
      </c>
      <c r="D465" s="45" t="s">
        <v>77</v>
      </c>
      <c r="E465" s="10" t="s">
        <v>719</v>
      </c>
      <c r="F465" s="21" t="s">
        <v>87</v>
      </c>
      <c r="G465" s="38">
        <v>48</v>
      </c>
      <c r="H465" s="38">
        <v>10.43</v>
      </c>
      <c r="I465" s="50">
        <f t="shared" si="81"/>
        <v>13.31911</v>
      </c>
      <c r="J465" s="214">
        <f t="shared" si="82"/>
        <v>639.31727999999998</v>
      </c>
      <c r="K465" s="1"/>
      <c r="L465" s="1"/>
      <c r="M465" s="1"/>
      <c r="N465" s="1"/>
      <c r="O465" s="1"/>
      <c r="P465" s="1"/>
      <c r="Q465" s="1"/>
      <c r="R465" s="1"/>
      <c r="S465" s="1"/>
      <c r="T465" s="14"/>
      <c r="U465" s="14"/>
      <c r="V465" s="14"/>
      <c r="Z465" s="38">
        <v>11.59</v>
      </c>
      <c r="AB465" s="38">
        <f t="shared" si="83"/>
        <v>10.431000000000001</v>
      </c>
      <c r="AD465" s="38">
        <v>10.43</v>
      </c>
    </row>
    <row r="466" spans="1:30" s="46" customFormat="1" ht="30" customHeight="1" outlineLevel="1">
      <c r="A466" s="47"/>
      <c r="B466" s="173" t="s">
        <v>915</v>
      </c>
      <c r="C466" s="45">
        <v>95781</v>
      </c>
      <c r="D466" s="45" t="s">
        <v>77</v>
      </c>
      <c r="E466" s="44" t="s">
        <v>720</v>
      </c>
      <c r="F466" s="21" t="s">
        <v>716</v>
      </c>
      <c r="G466" s="38">
        <v>16</v>
      </c>
      <c r="H466" s="38">
        <v>22.68</v>
      </c>
      <c r="I466" s="50">
        <f t="shared" si="81"/>
        <v>28.962360000000004</v>
      </c>
      <c r="J466" s="214">
        <f t="shared" si="82"/>
        <v>463.39776000000006</v>
      </c>
      <c r="K466" s="1"/>
      <c r="L466" s="1"/>
      <c r="M466" s="1"/>
      <c r="N466" s="1"/>
      <c r="O466" s="1"/>
      <c r="P466" s="1"/>
      <c r="Q466" s="1"/>
      <c r="R466" s="1"/>
      <c r="S466" s="1"/>
      <c r="T466" s="14"/>
      <c r="U466" s="14"/>
      <c r="V466" s="14"/>
      <c r="Z466" s="38">
        <v>25.2</v>
      </c>
      <c r="AB466" s="38">
        <f t="shared" si="83"/>
        <v>22.68</v>
      </c>
      <c r="AD466" s="38">
        <v>22.68</v>
      </c>
    </row>
    <row r="467" spans="1:30" s="46" customFormat="1" ht="20.100000000000001" customHeight="1" outlineLevel="1">
      <c r="A467" s="47"/>
      <c r="B467" s="173" t="s">
        <v>916</v>
      </c>
      <c r="C467" s="45">
        <v>393</v>
      </c>
      <c r="D467" s="33" t="s">
        <v>77</v>
      </c>
      <c r="E467" s="44" t="s">
        <v>721</v>
      </c>
      <c r="F467" s="21" t="s">
        <v>716</v>
      </c>
      <c r="G467" s="38">
        <v>65</v>
      </c>
      <c r="H467" s="38">
        <v>0.67</v>
      </c>
      <c r="I467" s="50">
        <f t="shared" si="81"/>
        <v>0.85559000000000018</v>
      </c>
      <c r="J467" s="214">
        <f t="shared" si="82"/>
        <v>55.613350000000011</v>
      </c>
      <c r="K467" s="1"/>
      <c r="L467" s="1"/>
      <c r="M467" s="1"/>
      <c r="N467" s="1"/>
      <c r="O467" s="1"/>
      <c r="P467" s="1"/>
      <c r="Q467" s="1"/>
      <c r="R467" s="1"/>
      <c r="S467" s="1"/>
      <c r="T467" s="14"/>
      <c r="U467" s="14"/>
      <c r="V467" s="14"/>
      <c r="Z467" s="38">
        <v>0.75</v>
      </c>
      <c r="AB467" s="38">
        <f t="shared" si="83"/>
        <v>0.67500000000000004</v>
      </c>
      <c r="AD467" s="38">
        <v>0.67</v>
      </c>
    </row>
    <row r="468" spans="1:30" s="46" customFormat="1" ht="20.100000000000001" customHeight="1" outlineLevel="1">
      <c r="A468" s="47"/>
      <c r="B468" s="173" t="s">
        <v>917</v>
      </c>
      <c r="C468" s="21" t="s">
        <v>722</v>
      </c>
      <c r="D468" s="21" t="s">
        <v>77</v>
      </c>
      <c r="E468" s="22" t="s">
        <v>723</v>
      </c>
      <c r="F468" s="21" t="s">
        <v>716</v>
      </c>
      <c r="G468" s="38">
        <v>20</v>
      </c>
      <c r="H468" s="38">
        <v>25.650000000000002</v>
      </c>
      <c r="I468" s="50">
        <f t="shared" si="81"/>
        <v>32.755050000000004</v>
      </c>
      <c r="J468" s="214">
        <f t="shared" si="82"/>
        <v>655.10100000000011</v>
      </c>
      <c r="K468" s="1"/>
      <c r="L468" s="1"/>
      <c r="M468" s="1"/>
      <c r="N468" s="1"/>
      <c r="O468" s="1"/>
      <c r="P468" s="1"/>
      <c r="Q468" s="1"/>
      <c r="R468" s="1"/>
      <c r="S468" s="1"/>
      <c r="T468" s="14"/>
      <c r="U468" s="14"/>
      <c r="V468" s="14"/>
      <c r="Z468" s="38">
        <v>28.5</v>
      </c>
      <c r="AB468" s="38">
        <f t="shared" si="83"/>
        <v>25.650000000000002</v>
      </c>
      <c r="AD468" s="38">
        <v>25.650000000000002</v>
      </c>
    </row>
    <row r="469" spans="1:30" s="46" customFormat="1" ht="20.100000000000001" customHeight="1" outlineLevel="1">
      <c r="A469" s="47"/>
      <c r="B469" s="173" t="s">
        <v>918</v>
      </c>
      <c r="C469" s="21"/>
      <c r="D469" s="45" t="s">
        <v>3</v>
      </c>
      <c r="E469" s="22" t="s">
        <v>724</v>
      </c>
      <c r="F469" s="23" t="s">
        <v>716</v>
      </c>
      <c r="G469" s="38">
        <v>1</v>
      </c>
      <c r="H469" s="38">
        <v>90</v>
      </c>
      <c r="I469" s="50">
        <f t="shared" si="81"/>
        <v>114.93</v>
      </c>
      <c r="J469" s="214">
        <f t="shared" si="82"/>
        <v>114.93</v>
      </c>
      <c r="K469" s="1"/>
      <c r="L469" s="1"/>
      <c r="M469" s="1"/>
      <c r="N469" s="1"/>
      <c r="O469" s="1"/>
      <c r="P469" s="1"/>
      <c r="Q469" s="1"/>
      <c r="R469" s="1"/>
      <c r="S469" s="1"/>
      <c r="T469" s="14"/>
      <c r="U469" s="14"/>
      <c r="V469" s="14"/>
      <c r="Z469" s="38">
        <v>100</v>
      </c>
      <c r="AB469" s="38">
        <f t="shared" si="83"/>
        <v>90</v>
      </c>
      <c r="AD469" s="38">
        <v>90</v>
      </c>
    </row>
    <row r="470" spans="1:30" s="46" customFormat="1" ht="20.100000000000001" customHeight="1" outlineLevel="1">
      <c r="A470" s="47"/>
      <c r="B470" s="173" t="s">
        <v>919</v>
      </c>
      <c r="C470" s="21">
        <v>39468</v>
      </c>
      <c r="D470" s="21" t="s">
        <v>77</v>
      </c>
      <c r="E470" s="22" t="s">
        <v>725</v>
      </c>
      <c r="F470" s="23" t="s">
        <v>716</v>
      </c>
      <c r="G470" s="38">
        <v>4</v>
      </c>
      <c r="H470" s="38">
        <v>109.85</v>
      </c>
      <c r="I470" s="50">
        <f>H470*(1+$I$14)</f>
        <v>140.27845000000002</v>
      </c>
      <c r="J470" s="214">
        <f t="shared" si="82"/>
        <v>561.11380000000008</v>
      </c>
      <c r="K470" s="1"/>
      <c r="L470" s="1"/>
      <c r="M470" s="1"/>
      <c r="N470" s="1"/>
      <c r="O470" s="1"/>
      <c r="P470" s="1"/>
      <c r="Q470" s="1"/>
      <c r="R470" s="1"/>
      <c r="S470" s="1"/>
      <c r="T470" s="14"/>
      <c r="U470" s="14"/>
      <c r="V470" s="14"/>
      <c r="Z470" s="38">
        <v>122.06</v>
      </c>
      <c r="AB470" s="38">
        <f t="shared" si="83"/>
        <v>109.854</v>
      </c>
      <c r="AD470" s="38">
        <v>109.85</v>
      </c>
    </row>
    <row r="471" spans="1:30" s="46" customFormat="1" ht="20.100000000000001" customHeight="1" outlineLevel="1">
      <c r="A471" s="47"/>
      <c r="B471" s="174"/>
      <c r="C471" s="48"/>
      <c r="D471" s="48"/>
      <c r="E471" s="48"/>
      <c r="F471" s="48"/>
      <c r="G471" s="48"/>
      <c r="H471" s="49" t="s">
        <v>162</v>
      </c>
      <c r="I471" s="13"/>
      <c r="J471" s="215">
        <f>J461+J462+J463+J464+J465+J466+J467+J468+J469+J470</f>
        <v>13989.062510000003</v>
      </c>
      <c r="K471" s="1"/>
      <c r="L471" s="1"/>
      <c r="M471" s="1"/>
      <c r="N471" s="1"/>
      <c r="O471" s="1"/>
      <c r="P471" s="1"/>
      <c r="Q471" s="1"/>
      <c r="R471" s="1"/>
      <c r="S471" s="14"/>
      <c r="T471" s="14"/>
      <c r="U471" s="14"/>
      <c r="V471" s="14"/>
      <c r="Z471" s="49" t="s">
        <v>162</v>
      </c>
      <c r="AB471" s="49" t="s">
        <v>162</v>
      </c>
      <c r="AD471" s="49" t="s">
        <v>162</v>
      </c>
    </row>
    <row r="472" spans="1:30" s="46" customFormat="1" ht="20.100000000000001" customHeight="1">
      <c r="A472" s="47"/>
      <c r="B472" s="170"/>
      <c r="C472" s="47"/>
      <c r="D472" s="47"/>
      <c r="E472" s="19"/>
      <c r="F472" s="47"/>
      <c r="G472" s="195"/>
      <c r="H472" s="31"/>
      <c r="I472" s="6"/>
      <c r="J472" s="216"/>
      <c r="K472" s="1"/>
      <c r="L472" s="1"/>
      <c r="M472" s="1"/>
      <c r="N472" s="1"/>
      <c r="O472" s="1"/>
      <c r="P472" s="1"/>
      <c r="Q472" s="1"/>
      <c r="R472" s="1"/>
      <c r="S472" s="14"/>
      <c r="T472" s="14"/>
      <c r="U472" s="14"/>
      <c r="V472" s="14"/>
      <c r="Z472" s="31"/>
      <c r="AB472" s="31"/>
      <c r="AD472" s="31"/>
    </row>
    <row r="473" spans="1:30" s="46" customFormat="1" ht="20.100000000000001" customHeight="1">
      <c r="A473" s="47"/>
      <c r="B473" s="172">
        <v>22</v>
      </c>
      <c r="C473" s="151"/>
      <c r="D473" s="151"/>
      <c r="E473" s="153" t="s">
        <v>157</v>
      </c>
      <c r="F473" s="153"/>
      <c r="G473" s="154"/>
      <c r="H473" s="154"/>
      <c r="I473" s="153"/>
      <c r="J473" s="213">
        <f>J495</f>
        <v>58482.422422200012</v>
      </c>
      <c r="K473" s="1"/>
      <c r="L473" s="1"/>
      <c r="M473" s="1"/>
      <c r="N473" s="1"/>
      <c r="O473" s="1"/>
      <c r="P473" s="1"/>
      <c r="Q473" s="1"/>
      <c r="R473" s="1"/>
      <c r="S473" s="14"/>
      <c r="T473" s="14"/>
      <c r="U473" s="14"/>
      <c r="V473" s="14"/>
      <c r="Z473" s="154"/>
      <c r="AB473" s="154"/>
      <c r="AD473" s="154"/>
    </row>
    <row r="474" spans="1:30" s="14" customFormat="1" ht="20.100000000000001" customHeight="1" outlineLevel="1">
      <c r="A474" s="47"/>
      <c r="B474" s="177" t="s">
        <v>134</v>
      </c>
      <c r="C474" s="143"/>
      <c r="D474" s="143"/>
      <c r="E474" s="144" t="s">
        <v>660</v>
      </c>
      <c r="F474" s="144"/>
      <c r="G474" s="140">
        <v>0</v>
      </c>
      <c r="H474" s="140"/>
      <c r="I474" s="141"/>
      <c r="J474" s="217"/>
      <c r="K474" s="1"/>
      <c r="L474" s="1"/>
      <c r="M474" s="1"/>
      <c r="N474" s="1"/>
      <c r="O474" s="1"/>
      <c r="P474" s="1"/>
      <c r="Q474" s="1"/>
      <c r="R474" s="1"/>
      <c r="Z474" s="140"/>
      <c r="AB474" s="140"/>
      <c r="AD474" s="140"/>
    </row>
    <row r="475" spans="1:30" s="46" customFormat="1" ht="30" customHeight="1" outlineLevel="1">
      <c r="A475" s="47"/>
      <c r="B475" s="176" t="s">
        <v>920</v>
      </c>
      <c r="C475" s="33" t="s">
        <v>210</v>
      </c>
      <c r="D475" s="33" t="s">
        <v>96</v>
      </c>
      <c r="E475" s="44" t="s">
        <v>227</v>
      </c>
      <c r="F475" s="45" t="s">
        <v>72</v>
      </c>
      <c r="G475" s="38">
        <v>1</v>
      </c>
      <c r="H475" s="38">
        <v>2083.69</v>
      </c>
      <c r="I475" s="50">
        <f t="shared" ref="I475:I480" si="84">H475*(1+$I$14)</f>
        <v>2660.8721300000002</v>
      </c>
      <c r="J475" s="214">
        <f t="shared" ref="J475:J494" si="85">G475*I475</f>
        <v>2660.8721300000002</v>
      </c>
      <c r="K475" s="1"/>
      <c r="L475" s="1"/>
      <c r="M475" s="1"/>
      <c r="N475" s="1"/>
      <c r="O475" s="1"/>
      <c r="P475" s="1"/>
      <c r="Q475" s="1"/>
      <c r="R475" s="1"/>
      <c r="S475" s="14"/>
      <c r="T475" s="14"/>
      <c r="U475" s="14"/>
      <c r="V475" s="14"/>
      <c r="Z475" s="38">
        <v>2315.21</v>
      </c>
      <c r="AB475" s="38">
        <f t="shared" ref="AB475:AB494" si="86">Z475*0.9</f>
        <v>2083.6890000000003</v>
      </c>
      <c r="AD475" s="38">
        <v>2083.69</v>
      </c>
    </row>
    <row r="476" spans="1:30" ht="20.100000000000001" customHeight="1" outlineLevel="1">
      <c r="A476" s="47"/>
      <c r="B476" s="176" t="s">
        <v>921</v>
      </c>
      <c r="C476" s="45" t="s">
        <v>228</v>
      </c>
      <c r="D476" s="45" t="s">
        <v>96</v>
      </c>
      <c r="E476" s="12" t="s">
        <v>59</v>
      </c>
      <c r="F476" s="45" t="s">
        <v>78</v>
      </c>
      <c r="G476" s="38">
        <v>29.79</v>
      </c>
      <c r="H476" s="38">
        <v>282.95999999999998</v>
      </c>
      <c r="I476" s="50">
        <f t="shared" si="84"/>
        <v>361.33992000000001</v>
      </c>
      <c r="J476" s="214">
        <f t="shared" si="85"/>
        <v>10764.3162168</v>
      </c>
      <c r="S476" s="14"/>
      <c r="T476" s="14"/>
      <c r="U476" s="14"/>
      <c r="V476" s="14"/>
      <c r="Z476" s="38">
        <v>314.39999999999998</v>
      </c>
      <c r="AB476" s="38">
        <f t="shared" si="86"/>
        <v>282.95999999999998</v>
      </c>
      <c r="AD476" s="38">
        <v>282.95999999999998</v>
      </c>
    </row>
    <row r="477" spans="1:30" ht="29.25" customHeight="1" outlineLevel="1">
      <c r="A477" s="47"/>
      <c r="B477" s="176" t="s">
        <v>922</v>
      </c>
      <c r="C477" s="45" t="s">
        <v>228</v>
      </c>
      <c r="D477" s="45" t="s">
        <v>96</v>
      </c>
      <c r="E477" s="44" t="s">
        <v>342</v>
      </c>
      <c r="F477" s="45" t="s">
        <v>78</v>
      </c>
      <c r="G477" s="38">
        <v>30.37</v>
      </c>
      <c r="H477" s="38">
        <v>282.95999999999998</v>
      </c>
      <c r="I477" s="50">
        <f t="shared" si="84"/>
        <v>361.33992000000001</v>
      </c>
      <c r="J477" s="214">
        <f t="shared" si="85"/>
        <v>10973.893370400001</v>
      </c>
      <c r="S477" s="14"/>
      <c r="T477" s="14"/>
      <c r="U477" s="14"/>
      <c r="V477" s="14"/>
      <c r="Z477" s="38">
        <v>314.39999999999998</v>
      </c>
      <c r="AB477" s="38">
        <f t="shared" si="86"/>
        <v>282.95999999999998</v>
      </c>
      <c r="AD477" s="38">
        <v>282.95999999999998</v>
      </c>
    </row>
    <row r="478" spans="1:30" ht="20.100000000000001" customHeight="1" outlineLevel="1">
      <c r="A478" s="47"/>
      <c r="B478" s="176" t="s">
        <v>923</v>
      </c>
      <c r="C478" s="45" t="s">
        <v>202</v>
      </c>
      <c r="D478" s="45" t="s">
        <v>96</v>
      </c>
      <c r="E478" s="34" t="s">
        <v>203</v>
      </c>
      <c r="F478" s="33" t="s">
        <v>78</v>
      </c>
      <c r="G478" s="38">
        <v>31</v>
      </c>
      <c r="H478" s="38">
        <v>116.77</v>
      </c>
      <c r="I478" s="50">
        <f t="shared" si="84"/>
        <v>149.11529000000002</v>
      </c>
      <c r="J478" s="214">
        <f t="shared" si="85"/>
        <v>4622.5739900000008</v>
      </c>
      <c r="S478" s="14"/>
      <c r="T478" s="14"/>
      <c r="U478" s="14"/>
      <c r="V478" s="14"/>
      <c r="Z478" s="38">
        <v>129.75</v>
      </c>
      <c r="AB478" s="38">
        <f t="shared" si="86"/>
        <v>116.77500000000001</v>
      </c>
      <c r="AD478" s="38">
        <v>116.77</v>
      </c>
    </row>
    <row r="479" spans="1:30" ht="20.100000000000001" customHeight="1" outlineLevel="1">
      <c r="A479" s="47"/>
      <c r="B479" s="176" t="s">
        <v>924</v>
      </c>
      <c r="C479" s="45" t="s">
        <v>230</v>
      </c>
      <c r="D479" s="33" t="s">
        <v>96</v>
      </c>
      <c r="E479" s="34" t="s">
        <v>282</v>
      </c>
      <c r="F479" s="33" t="s">
        <v>78</v>
      </c>
      <c r="G479" s="38">
        <v>5.87</v>
      </c>
      <c r="H479" s="38">
        <v>128.47999999999999</v>
      </c>
      <c r="I479" s="50">
        <f t="shared" si="84"/>
        <v>164.06896</v>
      </c>
      <c r="J479" s="214">
        <f t="shared" si="85"/>
        <v>963.08479520000003</v>
      </c>
      <c r="S479" s="14"/>
      <c r="T479" s="14"/>
      <c r="U479" s="14"/>
      <c r="V479" s="14"/>
      <c r="Z479" s="38">
        <v>142.76</v>
      </c>
      <c r="AB479" s="38">
        <f t="shared" si="86"/>
        <v>128.48400000000001</v>
      </c>
      <c r="AD479" s="38">
        <v>128.47999999999999</v>
      </c>
    </row>
    <row r="480" spans="1:30" ht="20.100000000000001" customHeight="1" outlineLevel="1">
      <c r="A480" s="47"/>
      <c r="B480" s="176" t="s">
        <v>925</v>
      </c>
      <c r="C480" s="45" t="s">
        <v>228</v>
      </c>
      <c r="D480" s="33" t="s">
        <v>96</v>
      </c>
      <c r="E480" s="34" t="s">
        <v>298</v>
      </c>
      <c r="F480" s="33" t="s">
        <v>78</v>
      </c>
      <c r="G480" s="38">
        <v>2.4</v>
      </c>
      <c r="H480" s="38">
        <v>282.95999999999998</v>
      </c>
      <c r="I480" s="50">
        <f t="shared" si="84"/>
        <v>361.33992000000001</v>
      </c>
      <c r="J480" s="214">
        <f t="shared" si="85"/>
        <v>867.21580800000004</v>
      </c>
      <c r="S480" s="14"/>
      <c r="T480" s="14"/>
      <c r="U480" s="14"/>
      <c r="V480" s="14"/>
      <c r="Z480" s="38">
        <v>314.39999999999998</v>
      </c>
      <c r="AB480" s="38">
        <f t="shared" si="86"/>
        <v>282.95999999999998</v>
      </c>
      <c r="AD480" s="38">
        <v>282.95999999999998</v>
      </c>
    </row>
    <row r="481" spans="1:30" ht="20.100000000000001" customHeight="1" outlineLevel="1">
      <c r="A481" s="47"/>
      <c r="B481" s="176" t="s">
        <v>926</v>
      </c>
      <c r="C481" s="45" t="s">
        <v>207</v>
      </c>
      <c r="D481" s="11" t="s">
        <v>96</v>
      </c>
      <c r="E481" s="44" t="s">
        <v>27</v>
      </c>
      <c r="F481" s="11" t="s">
        <v>87</v>
      </c>
      <c r="G481" s="38">
        <v>59.9</v>
      </c>
      <c r="H481" s="38">
        <v>53.96</v>
      </c>
      <c r="I481" s="50">
        <f>H481*(1+$I$14)</f>
        <v>68.906920000000014</v>
      </c>
      <c r="J481" s="214">
        <f t="shared" si="85"/>
        <v>4127.5245080000004</v>
      </c>
      <c r="S481" s="14"/>
      <c r="Z481" s="38">
        <v>59.96</v>
      </c>
      <c r="AB481" s="38">
        <f t="shared" si="86"/>
        <v>53.963999999999999</v>
      </c>
      <c r="AD481" s="38">
        <v>53.96</v>
      </c>
    </row>
    <row r="482" spans="1:30" s="14" customFormat="1" ht="20.100000000000001" customHeight="1" outlineLevel="1">
      <c r="A482" s="47"/>
      <c r="B482" s="177" t="s">
        <v>135</v>
      </c>
      <c r="C482" s="143"/>
      <c r="D482" s="143"/>
      <c r="E482" s="144" t="s">
        <v>341</v>
      </c>
      <c r="F482" s="144"/>
      <c r="G482" s="140">
        <v>0</v>
      </c>
      <c r="H482" s="140"/>
      <c r="I482" s="141"/>
      <c r="J482" s="217"/>
      <c r="K482" s="1"/>
      <c r="L482" s="1"/>
      <c r="M482" s="1"/>
      <c r="N482" s="1"/>
      <c r="O482" s="1"/>
      <c r="P482" s="1"/>
      <c r="Q482" s="1"/>
      <c r="R482" s="1"/>
      <c r="T482" s="1"/>
      <c r="U482" s="1"/>
      <c r="V482" s="1"/>
      <c r="Z482" s="140"/>
      <c r="AB482" s="140"/>
      <c r="AD482" s="140"/>
    </row>
    <row r="483" spans="1:30" s="14" customFormat="1" ht="20.100000000000001" customHeight="1" outlineLevel="1">
      <c r="A483" s="47"/>
      <c r="B483" s="176" t="s">
        <v>927</v>
      </c>
      <c r="C483" s="45"/>
      <c r="D483" s="45" t="s">
        <v>3</v>
      </c>
      <c r="E483" s="54" t="s">
        <v>661</v>
      </c>
      <c r="F483" s="11" t="s">
        <v>72</v>
      </c>
      <c r="G483" s="38">
        <v>2</v>
      </c>
      <c r="H483" s="38">
        <v>225</v>
      </c>
      <c r="I483" s="50">
        <f t="shared" ref="I483:I493" si="87">H483*(1+$I$14)</f>
        <v>287.32500000000005</v>
      </c>
      <c r="J483" s="214">
        <f t="shared" si="85"/>
        <v>574.65000000000009</v>
      </c>
      <c r="K483" s="1"/>
      <c r="L483" s="1"/>
      <c r="M483" s="1"/>
      <c r="N483" s="1"/>
      <c r="O483" s="1"/>
      <c r="P483" s="1"/>
      <c r="Q483" s="1"/>
      <c r="R483" s="1"/>
      <c r="T483" s="1"/>
      <c r="U483" s="1"/>
      <c r="V483" s="1"/>
      <c r="Z483" s="38">
        <v>250</v>
      </c>
      <c r="AB483" s="38">
        <f t="shared" si="86"/>
        <v>225</v>
      </c>
      <c r="AD483" s="38">
        <v>225</v>
      </c>
    </row>
    <row r="484" spans="1:30" s="14" customFormat="1" ht="20.100000000000001" customHeight="1" outlineLevel="1">
      <c r="A484" s="47"/>
      <c r="B484" s="176" t="s">
        <v>928</v>
      </c>
      <c r="C484" s="45"/>
      <c r="D484" s="45" t="s">
        <v>3</v>
      </c>
      <c r="E484" s="54" t="s">
        <v>662</v>
      </c>
      <c r="F484" s="11" t="s">
        <v>72</v>
      </c>
      <c r="G484" s="38">
        <v>1</v>
      </c>
      <c r="H484" s="38">
        <v>162</v>
      </c>
      <c r="I484" s="50">
        <f t="shared" si="87"/>
        <v>206.87400000000002</v>
      </c>
      <c r="J484" s="214">
        <f t="shared" si="85"/>
        <v>206.87400000000002</v>
      </c>
      <c r="K484" s="1"/>
      <c r="L484" s="1"/>
      <c r="M484" s="1"/>
      <c r="N484" s="1"/>
      <c r="O484" s="1"/>
      <c r="P484" s="1"/>
      <c r="Q484" s="1"/>
      <c r="R484" s="1"/>
      <c r="T484" s="1"/>
      <c r="U484" s="1"/>
      <c r="V484" s="1"/>
      <c r="Z484" s="38">
        <v>180</v>
      </c>
      <c r="AB484" s="38">
        <f t="shared" si="86"/>
        <v>162</v>
      </c>
      <c r="AD484" s="38">
        <v>162</v>
      </c>
    </row>
    <row r="485" spans="1:30" s="14" customFormat="1" ht="20.100000000000001" customHeight="1" outlineLevel="1">
      <c r="A485" s="47"/>
      <c r="B485" s="176" t="s">
        <v>929</v>
      </c>
      <c r="C485" s="45"/>
      <c r="D485" s="45" t="s">
        <v>3</v>
      </c>
      <c r="E485" s="54" t="s">
        <v>663</v>
      </c>
      <c r="F485" s="11" t="s">
        <v>72</v>
      </c>
      <c r="G485" s="38">
        <v>1</v>
      </c>
      <c r="H485" s="38">
        <v>252</v>
      </c>
      <c r="I485" s="50">
        <f t="shared" si="87"/>
        <v>321.80400000000003</v>
      </c>
      <c r="J485" s="214">
        <f t="shared" si="85"/>
        <v>321.80400000000003</v>
      </c>
      <c r="K485" s="1"/>
      <c r="L485" s="1"/>
      <c r="M485" s="1"/>
      <c r="N485" s="1"/>
      <c r="O485" s="1"/>
      <c r="P485" s="1"/>
      <c r="Q485" s="1"/>
      <c r="R485" s="1"/>
      <c r="T485" s="1"/>
      <c r="U485" s="1"/>
      <c r="V485" s="1"/>
      <c r="Z485" s="38">
        <v>280</v>
      </c>
      <c r="AB485" s="38">
        <f t="shared" si="86"/>
        <v>252</v>
      </c>
      <c r="AD485" s="38">
        <v>252</v>
      </c>
    </row>
    <row r="486" spans="1:30" s="14" customFormat="1" ht="20.100000000000001" customHeight="1" outlineLevel="1">
      <c r="A486" s="47"/>
      <c r="B486" s="176" t="s">
        <v>930</v>
      </c>
      <c r="C486" s="45"/>
      <c r="D486" s="45" t="s">
        <v>3</v>
      </c>
      <c r="E486" s="54" t="s">
        <v>664</v>
      </c>
      <c r="F486" s="11" t="s">
        <v>72</v>
      </c>
      <c r="G486" s="38">
        <v>1</v>
      </c>
      <c r="H486" s="38">
        <v>216</v>
      </c>
      <c r="I486" s="50">
        <f t="shared" si="87"/>
        <v>275.83200000000005</v>
      </c>
      <c r="J486" s="214">
        <f t="shared" si="85"/>
        <v>275.83200000000005</v>
      </c>
      <c r="K486" s="1"/>
      <c r="L486" s="1"/>
      <c r="M486" s="1"/>
      <c r="N486" s="1"/>
      <c r="O486" s="1"/>
      <c r="P486" s="1"/>
      <c r="Q486" s="1"/>
      <c r="R486" s="1"/>
      <c r="T486" s="29"/>
      <c r="U486" s="29"/>
      <c r="V486" s="29"/>
      <c r="Z486" s="38">
        <v>240</v>
      </c>
      <c r="AB486" s="38">
        <f t="shared" si="86"/>
        <v>216</v>
      </c>
      <c r="AD486" s="38">
        <v>216</v>
      </c>
    </row>
    <row r="487" spans="1:30" s="14" customFormat="1" ht="20.100000000000001" customHeight="1" outlineLevel="1">
      <c r="A487" s="47"/>
      <c r="B487" s="176" t="s">
        <v>931</v>
      </c>
      <c r="C487" s="43">
        <v>73665</v>
      </c>
      <c r="D487" s="45" t="s">
        <v>77</v>
      </c>
      <c r="E487" s="34" t="s">
        <v>238</v>
      </c>
      <c r="F487" s="11" t="s">
        <v>87</v>
      </c>
      <c r="G487" s="38">
        <v>9</v>
      </c>
      <c r="H487" s="38">
        <v>53.65</v>
      </c>
      <c r="I487" s="50">
        <f t="shared" si="87"/>
        <v>68.511050000000012</v>
      </c>
      <c r="J487" s="214">
        <f t="shared" si="85"/>
        <v>616.59945000000016</v>
      </c>
      <c r="K487" s="1"/>
      <c r="L487" s="1"/>
      <c r="M487" s="1"/>
      <c r="N487" s="1"/>
      <c r="O487" s="1"/>
      <c r="P487" s="1"/>
      <c r="Q487" s="1"/>
      <c r="R487" s="1"/>
      <c r="T487" s="1"/>
      <c r="U487" s="1"/>
      <c r="V487" s="1"/>
      <c r="Z487" s="38">
        <v>59.61</v>
      </c>
      <c r="AB487" s="38">
        <f t="shared" si="86"/>
        <v>53.649000000000001</v>
      </c>
      <c r="AD487" s="38">
        <v>53.65</v>
      </c>
    </row>
    <row r="488" spans="1:30" s="14" customFormat="1" ht="20.100000000000001" customHeight="1" outlineLevel="1">
      <c r="A488" s="47"/>
      <c r="B488" s="176" t="s">
        <v>932</v>
      </c>
      <c r="C488" s="43">
        <v>21</v>
      </c>
      <c r="D488" s="45" t="s">
        <v>681</v>
      </c>
      <c r="E488" s="34" t="s">
        <v>713</v>
      </c>
      <c r="F488" s="45" t="s">
        <v>87</v>
      </c>
      <c r="G488" s="38">
        <v>4.99</v>
      </c>
      <c r="H488" s="38">
        <v>288.94</v>
      </c>
      <c r="I488" s="50">
        <f t="shared" si="87"/>
        <v>368.97638000000006</v>
      </c>
      <c r="J488" s="214">
        <f t="shared" si="85"/>
        <v>1841.1921362000005</v>
      </c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Z488" s="38">
        <v>321.05</v>
      </c>
      <c r="AB488" s="38">
        <f t="shared" si="86"/>
        <v>288.94499999999999</v>
      </c>
      <c r="AD488" s="38">
        <v>288.94</v>
      </c>
    </row>
    <row r="489" spans="1:30" s="14" customFormat="1" ht="30" customHeight="1" outlineLevel="1">
      <c r="A489" s="47"/>
      <c r="B489" s="176" t="s">
        <v>933</v>
      </c>
      <c r="C489" s="43">
        <v>40424</v>
      </c>
      <c r="D489" s="45" t="s">
        <v>77</v>
      </c>
      <c r="E489" s="34" t="s">
        <v>239</v>
      </c>
      <c r="F489" s="11" t="s">
        <v>85</v>
      </c>
      <c r="G489" s="38">
        <v>1028.08</v>
      </c>
      <c r="H489" s="38">
        <v>4.7699999999999996</v>
      </c>
      <c r="I489" s="50">
        <f t="shared" si="87"/>
        <v>6.0912899999999999</v>
      </c>
      <c r="J489" s="214">
        <f t="shared" si="85"/>
        <v>6262.3334231999997</v>
      </c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Z489" s="38">
        <v>5.3</v>
      </c>
      <c r="AB489" s="38">
        <f t="shared" si="86"/>
        <v>4.7699999999999996</v>
      </c>
      <c r="AD489" s="38">
        <v>4.7699999999999996</v>
      </c>
    </row>
    <row r="490" spans="1:30" s="14" customFormat="1" ht="20.100000000000001" customHeight="1" outlineLevel="1">
      <c r="A490" s="47"/>
      <c r="B490" s="176" t="s">
        <v>934</v>
      </c>
      <c r="C490" s="42"/>
      <c r="D490" s="42" t="s">
        <v>3</v>
      </c>
      <c r="E490" s="34" t="s">
        <v>607</v>
      </c>
      <c r="F490" s="11" t="s">
        <v>72</v>
      </c>
      <c r="G490" s="38">
        <v>1</v>
      </c>
      <c r="H490" s="38">
        <v>369</v>
      </c>
      <c r="I490" s="50">
        <f t="shared" si="87"/>
        <v>471.21300000000002</v>
      </c>
      <c r="J490" s="214">
        <f t="shared" si="85"/>
        <v>471.21300000000002</v>
      </c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Z490" s="38">
        <v>410</v>
      </c>
      <c r="AB490" s="38">
        <f t="shared" si="86"/>
        <v>369</v>
      </c>
      <c r="AD490" s="38">
        <v>369</v>
      </c>
    </row>
    <row r="491" spans="1:30" s="14" customFormat="1" ht="30" customHeight="1" outlineLevel="1">
      <c r="A491" s="47"/>
      <c r="B491" s="176" t="s">
        <v>935</v>
      </c>
      <c r="C491" s="11" t="s">
        <v>450</v>
      </c>
      <c r="D491" s="11" t="s">
        <v>96</v>
      </c>
      <c r="E491" s="44" t="s">
        <v>452</v>
      </c>
      <c r="F491" s="11" t="s">
        <v>78</v>
      </c>
      <c r="G491" s="38">
        <v>101.8</v>
      </c>
      <c r="H491" s="38">
        <v>55.13</v>
      </c>
      <c r="I491" s="50">
        <f t="shared" si="87"/>
        <v>70.401010000000014</v>
      </c>
      <c r="J491" s="214">
        <f t="shared" si="85"/>
        <v>7166.8228180000015</v>
      </c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Z491" s="38">
        <v>61.26</v>
      </c>
      <c r="AB491" s="38">
        <f t="shared" si="86"/>
        <v>55.134</v>
      </c>
      <c r="AD491" s="38">
        <v>55.13</v>
      </c>
    </row>
    <row r="492" spans="1:30" s="14" customFormat="1" ht="20.100000000000001" customHeight="1" outlineLevel="1">
      <c r="A492" s="47"/>
      <c r="B492" s="176" t="s">
        <v>936</v>
      </c>
      <c r="C492" s="11">
        <v>79460</v>
      </c>
      <c r="D492" s="11" t="s">
        <v>77</v>
      </c>
      <c r="E492" s="44" t="s">
        <v>454</v>
      </c>
      <c r="F492" s="11" t="s">
        <v>78</v>
      </c>
      <c r="G492" s="38">
        <v>50.9</v>
      </c>
      <c r="H492" s="38">
        <v>38.89</v>
      </c>
      <c r="I492" s="50">
        <f t="shared" si="87"/>
        <v>49.662530000000004</v>
      </c>
      <c r="J492" s="214">
        <f t="shared" si="85"/>
        <v>2527.8227770000003</v>
      </c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Z492" s="38">
        <v>43.21</v>
      </c>
      <c r="AB492" s="38">
        <f t="shared" si="86"/>
        <v>38.889000000000003</v>
      </c>
      <c r="AD492" s="38">
        <v>38.89</v>
      </c>
    </row>
    <row r="493" spans="1:30" s="14" customFormat="1" ht="20.100000000000001" customHeight="1" outlineLevel="1">
      <c r="A493" s="47"/>
      <c r="B493" s="176" t="s">
        <v>937</v>
      </c>
      <c r="C493" s="11">
        <v>79460</v>
      </c>
      <c r="D493" s="11" t="s">
        <v>77</v>
      </c>
      <c r="E493" s="44" t="s">
        <v>453</v>
      </c>
      <c r="F493" s="11" t="s">
        <v>78</v>
      </c>
      <c r="G493" s="38">
        <v>52.88</v>
      </c>
      <c r="H493" s="38">
        <v>38.89</v>
      </c>
      <c r="I493" s="50">
        <f t="shared" si="87"/>
        <v>49.662530000000004</v>
      </c>
      <c r="J493" s="214">
        <f t="shared" si="85"/>
        <v>2626.1545864000004</v>
      </c>
      <c r="K493" s="1"/>
      <c r="L493" s="1"/>
      <c r="M493" s="1"/>
      <c r="N493" s="1"/>
      <c r="O493" s="1"/>
      <c r="P493" s="1"/>
      <c r="Q493" s="1"/>
      <c r="R493" s="1"/>
      <c r="S493" s="29"/>
      <c r="T493" s="7"/>
      <c r="U493" s="7"/>
      <c r="V493" s="7"/>
      <c r="Z493" s="38">
        <v>43.21</v>
      </c>
      <c r="AB493" s="38">
        <f t="shared" si="86"/>
        <v>38.889000000000003</v>
      </c>
      <c r="AD493" s="38">
        <v>38.89</v>
      </c>
    </row>
    <row r="494" spans="1:30" s="14" customFormat="1" ht="20.100000000000001" customHeight="1" outlineLevel="1">
      <c r="A494" s="47"/>
      <c r="B494" s="176" t="s">
        <v>938</v>
      </c>
      <c r="C494" s="11" t="s">
        <v>456</v>
      </c>
      <c r="D494" s="11" t="s">
        <v>96</v>
      </c>
      <c r="E494" s="44" t="s">
        <v>455</v>
      </c>
      <c r="F494" s="11" t="s">
        <v>78</v>
      </c>
      <c r="G494" s="38">
        <v>50.9</v>
      </c>
      <c r="H494" s="38">
        <v>9.41</v>
      </c>
      <c r="I494" s="50">
        <f>H494*(1+$I$14)</f>
        <v>12.016570000000002</v>
      </c>
      <c r="J494" s="214">
        <f t="shared" si="85"/>
        <v>611.64341300000001</v>
      </c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Z494" s="38">
        <v>10.46</v>
      </c>
      <c r="AB494" s="38">
        <f t="shared" si="86"/>
        <v>9.4140000000000015</v>
      </c>
      <c r="AD494" s="38">
        <v>9.41</v>
      </c>
    </row>
    <row r="495" spans="1:30" s="14" customFormat="1" ht="19.5" customHeight="1" outlineLevel="1">
      <c r="A495" s="47"/>
      <c r="B495" s="174"/>
      <c r="C495" s="48"/>
      <c r="D495" s="48"/>
      <c r="E495" s="48"/>
      <c r="F495" s="48"/>
      <c r="G495" s="48"/>
      <c r="H495" s="49" t="s">
        <v>162</v>
      </c>
      <c r="I495" s="13"/>
      <c r="J495" s="215">
        <f>SUM(J475:J494)</f>
        <v>58482.422422200012</v>
      </c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Z495" s="49" t="s">
        <v>162</v>
      </c>
      <c r="AB495" s="49" t="s">
        <v>162</v>
      </c>
      <c r="AD495" s="49" t="s">
        <v>162</v>
      </c>
    </row>
    <row r="496" spans="1:30" s="14" customFormat="1" ht="20.100000000000001" customHeight="1">
      <c r="A496" s="47"/>
      <c r="B496" s="170"/>
      <c r="C496" s="47"/>
      <c r="D496" s="47"/>
      <c r="E496" s="19"/>
      <c r="F496" s="47"/>
      <c r="G496" s="195"/>
      <c r="H496" s="31"/>
      <c r="I496" s="6"/>
      <c r="J496" s="216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Z496" s="31"/>
      <c r="AB496" s="31"/>
      <c r="AD496" s="31"/>
    </row>
    <row r="497" spans="1:30" s="14" customFormat="1" ht="20.100000000000001" customHeight="1">
      <c r="A497" s="47"/>
      <c r="B497" s="172">
        <v>23</v>
      </c>
      <c r="C497" s="151"/>
      <c r="D497" s="151"/>
      <c r="E497" s="153" t="s">
        <v>23</v>
      </c>
      <c r="F497" s="153"/>
      <c r="G497" s="154"/>
      <c r="H497" s="154"/>
      <c r="I497" s="153"/>
      <c r="J497" s="213">
        <f>J499</f>
        <v>2445.5437515000003</v>
      </c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Z497" s="154"/>
      <c r="AB497" s="154"/>
      <c r="AD497" s="154"/>
    </row>
    <row r="498" spans="1:30" s="14" customFormat="1" ht="20.100000000000001" customHeight="1" outlineLevel="1">
      <c r="A498" s="47"/>
      <c r="B498" s="176" t="s">
        <v>138</v>
      </c>
      <c r="C498" s="11">
        <v>9537</v>
      </c>
      <c r="D498" s="11" t="s">
        <v>77</v>
      </c>
      <c r="E498" s="17" t="s">
        <v>24</v>
      </c>
      <c r="F498" s="11" t="s">
        <v>78</v>
      </c>
      <c r="G498" s="38">
        <v>890.73</v>
      </c>
      <c r="H498" s="38">
        <v>2.15</v>
      </c>
      <c r="I498" s="50">
        <f>H498*(1+$I$14)</f>
        <v>2.7455500000000002</v>
      </c>
      <c r="J498" s="214">
        <f t="shared" ref="J498" si="88">G498*I498</f>
        <v>2445.5437515000003</v>
      </c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Z498" s="38">
        <v>2.39</v>
      </c>
      <c r="AB498" s="38">
        <f t="shared" ref="AB498" si="89">Z498*0.9</f>
        <v>2.1510000000000002</v>
      </c>
      <c r="AD498" s="38">
        <v>2.15</v>
      </c>
    </row>
    <row r="499" spans="1:30" ht="20.100000000000001" customHeight="1" outlineLevel="1">
      <c r="A499" s="47"/>
      <c r="B499" s="174"/>
      <c r="C499" s="48"/>
      <c r="D499" s="48"/>
      <c r="E499" s="48"/>
      <c r="F499" s="48"/>
      <c r="G499" s="48"/>
      <c r="H499" s="49" t="s">
        <v>162</v>
      </c>
      <c r="I499" s="13"/>
      <c r="J499" s="215">
        <f>SUM(J498)</f>
        <v>2445.5437515000003</v>
      </c>
      <c r="Z499" s="49" t="s">
        <v>162</v>
      </c>
      <c r="AB499" s="49" t="s">
        <v>162</v>
      </c>
      <c r="AD499" s="49" t="s">
        <v>162</v>
      </c>
    </row>
    <row r="500" spans="1:30" ht="20.100000000000001" customHeight="1">
      <c r="A500" s="47"/>
      <c r="B500" s="170"/>
      <c r="C500" s="47"/>
      <c r="D500" s="47"/>
      <c r="E500" s="19"/>
      <c r="F500" s="47"/>
      <c r="G500" s="195"/>
      <c r="H500" s="31"/>
      <c r="I500" s="6"/>
      <c r="J500" s="216"/>
      <c r="S500" s="7"/>
    </row>
    <row r="501" spans="1:30" ht="20.100000000000001" customHeight="1">
      <c r="A501" s="47"/>
      <c r="B501" s="180"/>
      <c r="C501" s="162"/>
      <c r="D501" s="162"/>
      <c r="E501" s="165"/>
      <c r="F501" s="165"/>
      <c r="G501" s="165"/>
      <c r="H501" s="166" t="s">
        <v>62</v>
      </c>
      <c r="I501" s="167"/>
      <c r="J501" s="219">
        <f>J18+J23+J34+J56+J69+J81+J125+J134+J149+J174+J183+J243+J254+J267+J301+J325+J357+J414+J421+J453+J460+J473+J497</f>
        <v>1152497.7999331004</v>
      </c>
    </row>
    <row r="502" spans="1:30" ht="20.100000000000001" customHeight="1" collapsed="1">
      <c r="B502" s="280" t="s">
        <v>939</v>
      </c>
      <c r="C502" s="281"/>
      <c r="D502" s="281"/>
      <c r="E502" s="281"/>
      <c r="F502" s="281"/>
      <c r="G502" s="281"/>
      <c r="H502" s="31"/>
      <c r="I502" s="6"/>
      <c r="J502" s="171"/>
    </row>
    <row r="503" spans="1:30" ht="20.100000000000001" customHeight="1">
      <c r="B503" s="280"/>
      <c r="C503" s="281"/>
      <c r="D503" s="281"/>
      <c r="E503" s="281"/>
      <c r="F503" s="281"/>
      <c r="G503" s="281"/>
      <c r="H503" s="31"/>
      <c r="I503" s="6"/>
      <c r="J503" s="171"/>
    </row>
    <row r="504" spans="1:30" s="29" customFormat="1">
      <c r="A504" s="7"/>
      <c r="B504" s="282"/>
      <c r="C504" s="283"/>
      <c r="D504" s="283"/>
      <c r="E504" s="283"/>
      <c r="F504" s="283"/>
      <c r="G504" s="283"/>
      <c r="H504" s="31"/>
      <c r="I504" s="6"/>
      <c r="J504" s="128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30" ht="10.5" customHeight="1">
      <c r="B505" s="181"/>
      <c r="C505" s="168"/>
      <c r="D505" s="168"/>
      <c r="E505" s="220"/>
      <c r="F505" s="169"/>
      <c r="G505" s="187"/>
      <c r="H505" s="188"/>
      <c r="I505" s="189"/>
      <c r="J505" s="128"/>
    </row>
    <row r="506" spans="1:30" ht="15">
      <c r="A506" s="1"/>
      <c r="B506" s="182"/>
      <c r="C506" s="18"/>
      <c r="D506" s="18"/>
      <c r="E506" s="194"/>
      <c r="F506" s="47"/>
      <c r="G506" s="292"/>
      <c r="H506" s="292"/>
      <c r="I506" s="292"/>
      <c r="J506" s="128"/>
    </row>
    <row r="507" spans="1:30" ht="15">
      <c r="A507" s="1"/>
      <c r="B507" s="182"/>
      <c r="C507" s="18"/>
      <c r="D507" s="18"/>
      <c r="E507" s="196"/>
      <c r="F507" s="47"/>
      <c r="G507" s="293"/>
      <c r="H507" s="293"/>
      <c r="I507" s="293"/>
      <c r="J507" s="128"/>
    </row>
    <row r="508" spans="1:30" ht="15.75" thickBot="1">
      <c r="B508" s="183"/>
      <c r="C508" s="135"/>
      <c r="D508" s="135"/>
      <c r="E508" s="184"/>
      <c r="F508" s="136"/>
      <c r="G508" s="256"/>
      <c r="H508" s="256"/>
      <c r="I508" s="256"/>
      <c r="J508" s="129"/>
    </row>
    <row r="509" spans="1:30">
      <c r="A509" s="47"/>
      <c r="B509" s="18"/>
      <c r="C509" s="18"/>
      <c r="D509" s="18"/>
      <c r="E509" s="19"/>
      <c r="F509" s="47"/>
      <c r="G509" s="193"/>
      <c r="H509" s="31"/>
      <c r="I509" s="6"/>
      <c r="J509" s="6"/>
    </row>
    <row r="511" spans="1:30" s="7" customFormat="1">
      <c r="B511" s="8"/>
      <c r="C511" s="8"/>
      <c r="D511" s="8"/>
      <c r="E511" s="9"/>
      <c r="G511" s="30"/>
      <c r="H511" s="29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9" spans="1:8">
      <c r="A549" s="1"/>
      <c r="B549" s="1"/>
      <c r="C549" s="1"/>
      <c r="D549" s="1"/>
      <c r="E549" s="1"/>
      <c r="F549" s="1"/>
      <c r="G549" s="1"/>
      <c r="H549" s="1"/>
    </row>
  </sheetData>
  <autoFilter ref="B16:K501" xr:uid="{00000000-0009-0000-0000-000000000000}"/>
  <mergeCells count="26">
    <mergeCell ref="G507:I507"/>
    <mergeCell ref="J15:J16"/>
    <mergeCell ref="B502:G503"/>
    <mergeCell ref="B504:G504"/>
    <mergeCell ref="B15:B16"/>
    <mergeCell ref="C15:C16"/>
    <mergeCell ref="D15:D16"/>
    <mergeCell ref="E15:E16"/>
    <mergeCell ref="F15:F16"/>
    <mergeCell ref="G15:G16"/>
    <mergeCell ref="H15:H16"/>
    <mergeCell ref="I15:I16"/>
    <mergeCell ref="B1:J3"/>
    <mergeCell ref="B8:E8"/>
    <mergeCell ref="B9:E9"/>
    <mergeCell ref="B11:E11"/>
    <mergeCell ref="B12:E12"/>
    <mergeCell ref="G508:I508"/>
    <mergeCell ref="F14:H14"/>
    <mergeCell ref="I14:J14"/>
    <mergeCell ref="B10:E10"/>
    <mergeCell ref="B5:E5"/>
    <mergeCell ref="B6:E6"/>
    <mergeCell ref="B7:E7"/>
    <mergeCell ref="B13:E13"/>
    <mergeCell ref="G506:I506"/>
  </mergeCells>
  <phoneticPr fontId="28" type="noConversion"/>
  <conditionalFormatting sqref="G82 I21 G497:I497 G473:I473 G15:I15">
    <cfRule type="cellIs" dxfId="26" priority="28" stopIfTrue="1" operator="equal">
      <formula>0</formula>
    </cfRule>
  </conditionalFormatting>
  <conditionalFormatting sqref="I32">
    <cfRule type="cellIs" dxfId="25" priority="27" stopIfTrue="1" operator="equal">
      <formula>0</formula>
    </cfRule>
  </conditionalFormatting>
  <conditionalFormatting sqref="I54">
    <cfRule type="cellIs" dxfId="24" priority="26" stopIfTrue="1" operator="equal">
      <formula>0</formula>
    </cfRule>
  </conditionalFormatting>
  <conditionalFormatting sqref="I67">
    <cfRule type="cellIs" dxfId="23" priority="25" stopIfTrue="1" operator="equal">
      <formula>0</formula>
    </cfRule>
  </conditionalFormatting>
  <conditionalFormatting sqref="I79">
    <cfRule type="cellIs" dxfId="22" priority="24" stopIfTrue="1" operator="equal">
      <formula>0</formula>
    </cfRule>
  </conditionalFormatting>
  <conditionalFormatting sqref="I123">
    <cfRule type="cellIs" dxfId="21" priority="23" stopIfTrue="1" operator="equal">
      <formula>0</formula>
    </cfRule>
  </conditionalFormatting>
  <conditionalFormatting sqref="I132">
    <cfRule type="cellIs" dxfId="20" priority="22" stopIfTrue="1" operator="equal">
      <formula>0</formula>
    </cfRule>
  </conditionalFormatting>
  <conditionalFormatting sqref="I147">
    <cfRule type="cellIs" dxfId="19" priority="20" stopIfTrue="1" operator="equal">
      <formula>0</formula>
    </cfRule>
  </conditionalFormatting>
  <conditionalFormatting sqref="I172">
    <cfRule type="cellIs" dxfId="18" priority="19" stopIfTrue="1" operator="equal">
      <formula>0</formula>
    </cfRule>
  </conditionalFormatting>
  <conditionalFormatting sqref="I181">
    <cfRule type="cellIs" dxfId="17" priority="18" stopIfTrue="1" operator="equal">
      <formula>0</formula>
    </cfRule>
  </conditionalFormatting>
  <conditionalFormatting sqref="I241">
    <cfRule type="cellIs" dxfId="16" priority="17" stopIfTrue="1" operator="equal">
      <formula>0</formula>
    </cfRule>
  </conditionalFormatting>
  <conditionalFormatting sqref="I252">
    <cfRule type="cellIs" dxfId="15" priority="16" stopIfTrue="1" operator="equal">
      <formula>0</formula>
    </cfRule>
  </conditionalFormatting>
  <conditionalFormatting sqref="I265">
    <cfRule type="cellIs" dxfId="14" priority="15" stopIfTrue="1" operator="equal">
      <formula>0</formula>
    </cfRule>
  </conditionalFormatting>
  <conditionalFormatting sqref="I299">
    <cfRule type="cellIs" dxfId="13" priority="14" stopIfTrue="1" operator="equal">
      <formula>0</formula>
    </cfRule>
  </conditionalFormatting>
  <conditionalFormatting sqref="I355">
    <cfRule type="cellIs" dxfId="12" priority="13" stopIfTrue="1" operator="equal">
      <formula>0</formula>
    </cfRule>
  </conditionalFormatting>
  <conditionalFormatting sqref="I412">
    <cfRule type="cellIs" dxfId="11" priority="12" stopIfTrue="1" operator="equal">
      <formula>0</formula>
    </cfRule>
  </conditionalFormatting>
  <conditionalFormatting sqref="I419">
    <cfRule type="cellIs" dxfId="10" priority="11" stopIfTrue="1" operator="equal">
      <formula>0</formula>
    </cfRule>
  </conditionalFormatting>
  <conditionalFormatting sqref="I451">
    <cfRule type="cellIs" dxfId="9" priority="10" stopIfTrue="1" operator="equal">
      <formula>0</formula>
    </cfRule>
  </conditionalFormatting>
  <conditionalFormatting sqref="I458">
    <cfRule type="cellIs" dxfId="8" priority="9" stopIfTrue="1" operator="equal">
      <formula>0</formula>
    </cfRule>
  </conditionalFormatting>
  <conditionalFormatting sqref="I471">
    <cfRule type="cellIs" dxfId="7" priority="8" stopIfTrue="1" operator="equal">
      <formula>0</formula>
    </cfRule>
  </conditionalFormatting>
  <conditionalFormatting sqref="I495">
    <cfRule type="cellIs" dxfId="6" priority="7" stopIfTrue="1" operator="equal">
      <formula>0</formula>
    </cfRule>
  </conditionalFormatting>
  <conditionalFormatting sqref="I499">
    <cfRule type="cellIs" dxfId="5" priority="6" stopIfTrue="1" operator="equal">
      <formula>0</formula>
    </cfRule>
  </conditionalFormatting>
  <conditionalFormatting sqref="I323">
    <cfRule type="cellIs" dxfId="4" priority="5" stopIfTrue="1" operator="equal">
      <formula>0</formula>
    </cfRule>
  </conditionalFormatting>
  <conditionalFormatting sqref="Z473">
    <cfRule type="cellIs" dxfId="3" priority="4" stopIfTrue="1" operator="equal">
      <formula>0</formula>
    </cfRule>
  </conditionalFormatting>
  <conditionalFormatting sqref="AB497 AB473">
    <cfRule type="cellIs" dxfId="2" priority="3" stopIfTrue="1" operator="equal">
      <formula>0</formula>
    </cfRule>
  </conditionalFormatting>
  <conditionalFormatting sqref="Z497">
    <cfRule type="cellIs" dxfId="1" priority="2" stopIfTrue="1" operator="equal">
      <formula>0</formula>
    </cfRule>
  </conditionalFormatting>
  <conditionalFormatting sqref="AD497 AD473">
    <cfRule type="cellIs" dxfId="0" priority="1" stopIfTrue="1" operator="equal">
      <formula>0</formula>
    </cfRule>
  </conditionalFormatting>
  <printOptions horizontalCentered="1"/>
  <pageMargins left="0.27559055118110237" right="0.35433070866141736" top="1.1811023622047245" bottom="0.31496062992125984" header="0.35433070866141736" footer="0.19685039370078741"/>
  <pageSetup paperSize="9" scale="58" fitToHeight="0" orientation="portrait" r:id="rId1"/>
  <headerFooter alignWithMargins="0">
    <oddHeader xml:space="preserve">&amp;CMinistério da Educação
Fundo Nacional de Desenvolvimento da Educação
Coordenação Geral de Infra-Estrutura - CGEST
&amp;"Arial,Negrito"Planilha de Orçamento - Projeto Padrão Tipo 2&amp;"Arial,Normal"
</oddHead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0"/>
  <sheetViews>
    <sheetView tabSelected="1" zoomScale="85" zoomScaleNormal="85" workbookViewId="0">
      <selection activeCell="E72" sqref="E72"/>
    </sheetView>
  </sheetViews>
  <sheetFormatPr defaultRowHeight="14.25"/>
  <cols>
    <col min="2" max="2" width="56.375" bestFit="1" customWidth="1"/>
    <col min="3" max="3" width="14" customWidth="1"/>
    <col min="4" max="4" width="9.25" bestFit="1" customWidth="1"/>
    <col min="5" max="5" width="11.25" customWidth="1"/>
    <col min="6" max="12" width="12.625" customWidth="1"/>
    <col min="15" max="15" width="12.75" bestFit="1" customWidth="1"/>
  </cols>
  <sheetData>
    <row r="1" spans="1:14">
      <c r="A1" s="304" t="s">
        <v>63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6"/>
      <c r="M1" s="113"/>
      <c r="N1" s="113"/>
    </row>
    <row r="2" spans="1:14" ht="15" thickBot="1">
      <c r="A2" s="307"/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9"/>
      <c r="M2" s="113"/>
      <c r="N2" s="113"/>
    </row>
    <row r="3" spans="1:14" ht="15" thickBot="1">
      <c r="A3" s="230"/>
      <c r="B3" s="99"/>
      <c r="C3" s="100"/>
      <c r="D3" s="101"/>
      <c r="E3" s="102"/>
      <c r="F3" s="99"/>
      <c r="G3" s="99"/>
      <c r="H3" s="99"/>
      <c r="I3" s="103"/>
      <c r="J3" s="103"/>
      <c r="K3" s="103"/>
      <c r="L3" s="116"/>
      <c r="M3" s="103"/>
      <c r="N3" s="103"/>
    </row>
    <row r="4" spans="1:14">
      <c r="A4" s="104" t="s">
        <v>671</v>
      </c>
      <c r="B4" s="105"/>
      <c r="C4" s="106"/>
      <c r="D4" s="107"/>
      <c r="E4" s="108"/>
      <c r="F4" s="109"/>
      <c r="G4" s="109"/>
      <c r="H4" s="107"/>
      <c r="I4" s="110"/>
      <c r="J4" s="110"/>
      <c r="K4" s="110"/>
      <c r="L4" s="111"/>
      <c r="M4" s="103"/>
      <c r="N4" s="103"/>
    </row>
    <row r="5" spans="1:14" ht="15">
      <c r="A5" s="112" t="s">
        <v>669</v>
      </c>
      <c r="B5" s="125" t="s">
        <v>673</v>
      </c>
      <c r="C5" s="100"/>
      <c r="D5" s="101"/>
      <c r="E5" s="114"/>
      <c r="F5" s="115"/>
      <c r="G5" s="99"/>
      <c r="H5" s="101"/>
      <c r="I5" s="103"/>
      <c r="J5" s="103"/>
      <c r="K5" s="103"/>
      <c r="L5" s="116"/>
      <c r="M5" s="103"/>
      <c r="N5" s="103"/>
    </row>
    <row r="6" spans="1:14" ht="15.75" thickBot="1">
      <c r="A6" s="117" t="s">
        <v>670</v>
      </c>
      <c r="B6" s="126" t="s">
        <v>674</v>
      </c>
      <c r="C6" s="118"/>
      <c r="D6" s="119"/>
      <c r="E6" s="120"/>
      <c r="F6" s="121"/>
      <c r="G6" s="121"/>
      <c r="H6" s="119"/>
      <c r="I6" s="122"/>
      <c r="J6" s="122"/>
      <c r="K6" s="122"/>
      <c r="L6" s="123"/>
      <c r="M6" s="103"/>
      <c r="N6" s="103"/>
    </row>
    <row r="7" spans="1:14" ht="15" thickBot="1">
      <c r="A7" s="112"/>
      <c r="B7" s="113"/>
      <c r="C7" s="100"/>
      <c r="D7" s="101"/>
      <c r="E7" s="114"/>
      <c r="F7" s="99"/>
      <c r="G7" s="99"/>
      <c r="H7" s="101"/>
      <c r="I7" s="103"/>
      <c r="J7" s="103"/>
      <c r="K7" s="103"/>
      <c r="L7" s="116"/>
      <c r="M7" s="103"/>
      <c r="N7" s="103"/>
    </row>
    <row r="8" spans="1:14" ht="15" thickBot="1">
      <c r="A8" s="310" t="s">
        <v>944</v>
      </c>
      <c r="B8" s="311"/>
      <c r="C8" s="311"/>
      <c r="D8" s="311"/>
      <c r="E8" s="311"/>
      <c r="F8" s="311"/>
      <c r="G8" s="311"/>
      <c r="H8" s="311"/>
      <c r="I8" s="311"/>
      <c r="J8" s="311"/>
      <c r="K8" s="311"/>
      <c r="L8" s="312"/>
      <c r="M8" s="113"/>
      <c r="N8" s="113"/>
    </row>
    <row r="9" spans="1:14" ht="15" thickBot="1">
      <c r="A9" s="231"/>
      <c r="B9" s="232"/>
      <c r="C9" s="232"/>
      <c r="D9" s="232"/>
      <c r="E9" s="232"/>
      <c r="F9" s="232"/>
      <c r="G9" s="232"/>
      <c r="H9" s="232"/>
      <c r="I9" s="232"/>
      <c r="J9" s="232"/>
      <c r="K9" s="232"/>
      <c r="L9" s="233"/>
    </row>
    <row r="10" spans="1:14" ht="15" thickBot="1">
      <c r="A10" s="55" t="s">
        <v>64</v>
      </c>
      <c r="B10" s="56" t="s">
        <v>67</v>
      </c>
      <c r="C10" s="56" t="s">
        <v>70</v>
      </c>
      <c r="D10" s="56" t="s">
        <v>665</v>
      </c>
      <c r="E10" s="56">
        <v>1</v>
      </c>
      <c r="F10" s="56">
        <v>2</v>
      </c>
      <c r="G10" s="56">
        <v>3</v>
      </c>
      <c r="H10" s="56">
        <v>4</v>
      </c>
      <c r="I10" s="56">
        <v>5</v>
      </c>
      <c r="J10" s="56">
        <v>6</v>
      </c>
      <c r="K10" s="57">
        <v>7</v>
      </c>
      <c r="L10" s="124">
        <v>8</v>
      </c>
    </row>
    <row r="11" spans="1:14">
      <c r="A11" s="58"/>
      <c r="B11" s="59"/>
      <c r="C11" s="59"/>
      <c r="D11" s="59"/>
      <c r="E11" s="60"/>
      <c r="F11" s="60"/>
      <c r="G11" s="60"/>
      <c r="H11" s="60"/>
      <c r="I11" s="60"/>
      <c r="J11" s="60"/>
      <c r="K11" s="61"/>
      <c r="L11" s="234"/>
    </row>
    <row r="12" spans="1:14">
      <c r="A12" s="62">
        <v>1</v>
      </c>
      <c r="B12" s="63" t="s">
        <v>92</v>
      </c>
      <c r="C12" s="64">
        <f>'ORÇAMENTO ALTERADO (2)'!J18</f>
        <v>7462.0218000000013</v>
      </c>
      <c r="D12" s="65">
        <f>(C12/$C$61)</f>
        <v>6.474651665654506E-3</v>
      </c>
      <c r="E12" s="66">
        <v>1</v>
      </c>
      <c r="F12" s="67"/>
      <c r="G12" s="68"/>
      <c r="H12" s="68"/>
      <c r="I12" s="68"/>
      <c r="J12" s="68"/>
      <c r="K12" s="69"/>
      <c r="L12" s="235"/>
    </row>
    <row r="13" spans="1:14">
      <c r="A13" s="62"/>
      <c r="B13" s="70"/>
      <c r="C13" s="64"/>
      <c r="D13" s="65"/>
      <c r="E13" s="71">
        <f>E12*C12</f>
        <v>7462.0218000000013</v>
      </c>
      <c r="F13" s="71"/>
      <c r="G13" s="68"/>
      <c r="H13" s="68"/>
      <c r="I13" s="68"/>
      <c r="J13" s="68"/>
      <c r="K13" s="69"/>
      <c r="L13" s="235"/>
    </row>
    <row r="14" spans="1:14">
      <c r="A14" s="62">
        <v>2</v>
      </c>
      <c r="B14" s="72" t="s">
        <v>152</v>
      </c>
      <c r="C14" s="64">
        <f>'ORÇAMENTO ALTERADO (2)'!J23</f>
        <v>1257.8396366000002</v>
      </c>
      <c r="D14" s="65">
        <f t="shared" ref="D14:D58" si="0">(C14/$C$61)</f>
        <v>1.0914030696397119E-3</v>
      </c>
      <c r="E14" s="73">
        <v>0.8</v>
      </c>
      <c r="F14" s="73">
        <v>0.2</v>
      </c>
      <c r="G14" s="67"/>
      <c r="H14" s="68"/>
      <c r="I14" s="68"/>
      <c r="J14" s="68"/>
      <c r="K14" s="69"/>
      <c r="L14" s="235"/>
    </row>
    <row r="15" spans="1:14">
      <c r="A15" s="62"/>
      <c r="B15" s="70"/>
      <c r="C15" s="64"/>
      <c r="D15" s="65"/>
      <c r="E15" s="71">
        <f>E14*C14</f>
        <v>1006.2717092800002</v>
      </c>
      <c r="F15" s="71">
        <f>F14*C14</f>
        <v>251.56792732000005</v>
      </c>
      <c r="G15" s="71"/>
      <c r="H15" s="68"/>
      <c r="I15" s="68"/>
      <c r="J15" s="68"/>
      <c r="K15" s="69"/>
      <c r="L15" s="235"/>
    </row>
    <row r="16" spans="1:14">
      <c r="A16" s="62">
        <v>3</v>
      </c>
      <c r="B16" s="72" t="s">
        <v>666</v>
      </c>
      <c r="C16" s="64">
        <f>'ORÇAMENTO ALTERADO (2)'!J34</f>
        <v>16006.634269300004</v>
      </c>
      <c r="D16" s="65">
        <f t="shared" si="0"/>
        <v>1.3888646269198215E-2</v>
      </c>
      <c r="E16" s="73">
        <v>0.15</v>
      </c>
      <c r="F16" s="73">
        <v>0.85</v>
      </c>
      <c r="G16" s="74"/>
      <c r="H16" s="68"/>
      <c r="I16" s="68"/>
      <c r="J16" s="68"/>
      <c r="K16" s="69"/>
      <c r="L16" s="235"/>
    </row>
    <row r="17" spans="1:12">
      <c r="A17" s="62"/>
      <c r="B17" s="70"/>
      <c r="C17" s="64"/>
      <c r="D17" s="65"/>
      <c r="E17" s="71">
        <f>E16*C16</f>
        <v>2400.9951403950004</v>
      </c>
      <c r="F17" s="71">
        <f>F16*C16</f>
        <v>13605.639128905003</v>
      </c>
      <c r="G17" s="71"/>
      <c r="H17" s="68"/>
      <c r="I17" s="75"/>
      <c r="J17" s="75"/>
      <c r="K17" s="69"/>
      <c r="L17" s="235"/>
    </row>
    <row r="18" spans="1:12">
      <c r="A18" s="62">
        <v>4</v>
      </c>
      <c r="B18" s="72" t="s">
        <v>98</v>
      </c>
      <c r="C18" s="64">
        <f>'ORÇAMENTO ALTERADO (2)'!J56</f>
        <v>4886.7426382000003</v>
      </c>
      <c r="D18" s="65">
        <f t="shared" si="0"/>
        <v>4.2401318583720196E-3</v>
      </c>
      <c r="E18" s="73">
        <v>0.4</v>
      </c>
      <c r="F18" s="73">
        <v>0.6</v>
      </c>
      <c r="G18" s="68"/>
      <c r="H18" s="74"/>
      <c r="I18" s="76"/>
      <c r="J18" s="76"/>
      <c r="K18" s="77"/>
      <c r="L18" s="236"/>
    </row>
    <row r="19" spans="1:12">
      <c r="A19" s="62"/>
      <c r="B19" s="70"/>
      <c r="C19" s="64"/>
      <c r="D19" s="65"/>
      <c r="E19" s="71">
        <f>E18*$C$18</f>
        <v>1954.6970552800003</v>
      </c>
      <c r="F19" s="71">
        <f>F18*$C$18</f>
        <v>2932.04558292</v>
      </c>
      <c r="G19" s="71"/>
      <c r="H19" s="71"/>
      <c r="I19" s="78"/>
      <c r="J19" s="78"/>
      <c r="K19" s="69"/>
      <c r="L19" s="235"/>
    </row>
    <row r="20" spans="1:12">
      <c r="A20" s="62">
        <v>5</v>
      </c>
      <c r="B20" s="72" t="s">
        <v>154</v>
      </c>
      <c r="C20" s="64">
        <f>'ORÇAMENTO ALTERADO (2)'!J69</f>
        <v>24647.2503216</v>
      </c>
      <c r="D20" s="65">
        <f t="shared" si="0"/>
        <v>2.1385941320695549E-2</v>
      </c>
      <c r="E20" s="73">
        <v>0.25</v>
      </c>
      <c r="F20" s="73">
        <v>0.25</v>
      </c>
      <c r="G20" s="73">
        <v>0.25</v>
      </c>
      <c r="H20" s="73">
        <v>0.25</v>
      </c>
      <c r="I20" s="78"/>
      <c r="J20" s="74"/>
      <c r="K20" s="74"/>
      <c r="L20" s="235"/>
    </row>
    <row r="21" spans="1:12">
      <c r="A21" s="62"/>
      <c r="B21" s="68"/>
      <c r="C21" s="64"/>
      <c r="D21" s="65"/>
      <c r="E21" s="71">
        <f t="shared" ref="E21:F21" si="1">E20*$C$20</f>
        <v>6161.8125804000001</v>
      </c>
      <c r="F21" s="71">
        <f t="shared" si="1"/>
        <v>6161.8125804000001</v>
      </c>
      <c r="G21" s="71">
        <f>G20*$C$20</f>
        <v>6161.8125804000001</v>
      </c>
      <c r="H21" s="71">
        <f t="shared" ref="H21" si="2">H20*$C20</f>
        <v>6161.8125804000001</v>
      </c>
      <c r="I21" s="71"/>
      <c r="J21" s="71"/>
      <c r="K21" s="71"/>
      <c r="L21" s="235"/>
    </row>
    <row r="22" spans="1:12">
      <c r="A22" s="62">
        <v>6</v>
      </c>
      <c r="B22" s="15" t="s">
        <v>102</v>
      </c>
      <c r="C22" s="64">
        <f>'ORÇAMENTO ALTERADO (2)'!J81</f>
        <v>171449.78017940003</v>
      </c>
      <c r="D22" s="65">
        <f t="shared" si="0"/>
        <v>0.14876365073265413</v>
      </c>
      <c r="E22" s="68"/>
      <c r="F22" s="68"/>
      <c r="G22" s="68"/>
      <c r="H22" s="73">
        <v>0.2</v>
      </c>
      <c r="I22" s="73">
        <v>0.5</v>
      </c>
      <c r="J22" s="73">
        <v>0.3</v>
      </c>
      <c r="K22" s="79"/>
      <c r="L22" s="237"/>
    </row>
    <row r="23" spans="1:12">
      <c r="A23" s="62"/>
      <c r="B23" s="68"/>
      <c r="C23" s="64"/>
      <c r="D23" s="65"/>
      <c r="E23" s="68"/>
      <c r="F23" s="68"/>
      <c r="G23" s="68"/>
      <c r="H23" s="71">
        <f>H22*$C22</f>
        <v>34289.956035880008</v>
      </c>
      <c r="I23" s="71">
        <f t="shared" ref="I23:J23" si="3">I22*$C22</f>
        <v>85724.890089700013</v>
      </c>
      <c r="J23" s="71">
        <f t="shared" si="3"/>
        <v>51434.934053820005</v>
      </c>
      <c r="K23" s="80"/>
      <c r="L23" s="238"/>
    </row>
    <row r="24" spans="1:12">
      <c r="A24" s="62">
        <v>7</v>
      </c>
      <c r="B24" s="15" t="s">
        <v>155</v>
      </c>
      <c r="C24" s="64">
        <f>'ORÇAMENTO ALTERADO (2)'!J125</f>
        <v>210094.72744650001</v>
      </c>
      <c r="D24" s="65">
        <f t="shared" si="0"/>
        <v>0.18229512234964396</v>
      </c>
      <c r="E24" s="68"/>
      <c r="F24" s="73">
        <v>0.15</v>
      </c>
      <c r="G24" s="73">
        <v>0.65</v>
      </c>
      <c r="H24" s="73">
        <v>0.2</v>
      </c>
      <c r="I24" s="74"/>
      <c r="J24" s="74"/>
      <c r="K24" s="81"/>
      <c r="L24" s="239"/>
    </row>
    <row r="25" spans="1:12">
      <c r="A25" s="62"/>
      <c r="B25" s="68"/>
      <c r="C25" s="64"/>
      <c r="D25" s="65"/>
      <c r="E25" s="68"/>
      <c r="F25" s="82">
        <f>F24*C24</f>
        <v>31514.209116974998</v>
      </c>
      <c r="G25" s="71">
        <f>G24*C24</f>
        <v>136561.57284022501</v>
      </c>
      <c r="H25" s="71">
        <f>H24*C24</f>
        <v>42018.945489300007</v>
      </c>
      <c r="I25" s="71"/>
      <c r="J25" s="78"/>
      <c r="K25" s="80"/>
      <c r="L25" s="238"/>
    </row>
    <row r="26" spans="1:12" hidden="1">
      <c r="A26" s="62">
        <v>8</v>
      </c>
      <c r="B26" s="15" t="s">
        <v>286</v>
      </c>
      <c r="C26" s="64" t="e">
        <f>#REF!</f>
        <v>#REF!</v>
      </c>
      <c r="D26" s="65" t="e">
        <f t="shared" si="0"/>
        <v>#REF!</v>
      </c>
      <c r="E26" s="68"/>
      <c r="F26" s="76"/>
      <c r="G26" s="73">
        <v>1</v>
      </c>
      <c r="H26" s="74"/>
      <c r="I26" s="74"/>
      <c r="J26" s="74"/>
      <c r="K26" s="79"/>
      <c r="L26" s="239"/>
    </row>
    <row r="27" spans="1:12" hidden="1">
      <c r="A27" s="62"/>
      <c r="B27" s="68"/>
      <c r="C27" s="64"/>
      <c r="D27" s="65">
        <f t="shared" si="0"/>
        <v>0</v>
      </c>
      <c r="E27" s="68"/>
      <c r="F27" s="78"/>
      <c r="G27" s="71" t="e">
        <f>G26*C26</f>
        <v>#REF!</v>
      </c>
      <c r="H27" s="71"/>
      <c r="I27" s="71"/>
      <c r="J27" s="71"/>
      <c r="K27" s="80"/>
      <c r="L27" s="240"/>
    </row>
    <row r="28" spans="1:12">
      <c r="A28" s="62">
        <v>8</v>
      </c>
      <c r="B28" s="15" t="s">
        <v>156</v>
      </c>
      <c r="C28" s="64">
        <f>'ORÇAMENTO ALTERADO (2)'!J134</f>
        <v>190491.46622290002</v>
      </c>
      <c r="D28" s="65">
        <f t="shared" si="0"/>
        <v>0.1652857525922892</v>
      </c>
      <c r="E28" s="73">
        <v>0.1</v>
      </c>
      <c r="F28" s="73">
        <v>0.2</v>
      </c>
      <c r="G28" s="73">
        <v>0.2</v>
      </c>
      <c r="H28" s="73">
        <v>0.25</v>
      </c>
      <c r="I28" s="73">
        <v>0.25</v>
      </c>
      <c r="J28" s="80"/>
      <c r="K28" s="83"/>
      <c r="L28" s="241"/>
    </row>
    <row r="29" spans="1:12">
      <c r="A29" s="62"/>
      <c r="B29" s="68"/>
      <c r="C29" s="64"/>
      <c r="D29" s="65"/>
      <c r="E29" s="71">
        <f t="shared" ref="E29:G29" si="4">E28*$C$28</f>
        <v>19049.146622290002</v>
      </c>
      <c r="F29" s="71">
        <f t="shared" si="4"/>
        <v>38098.293244580003</v>
      </c>
      <c r="G29" s="71">
        <f t="shared" si="4"/>
        <v>38098.293244580003</v>
      </c>
      <c r="H29" s="71">
        <f>H28*$C$28</f>
        <v>47622.866555725006</v>
      </c>
      <c r="I29" s="71">
        <f>I28*C28</f>
        <v>47622.866555725006</v>
      </c>
      <c r="J29" s="71">
        <f>J28*C28</f>
        <v>0</v>
      </c>
      <c r="K29" s="84"/>
      <c r="L29" s="242"/>
    </row>
    <row r="30" spans="1:12">
      <c r="A30" s="62">
        <v>9</v>
      </c>
      <c r="B30" s="15" t="s">
        <v>448</v>
      </c>
      <c r="C30" s="64">
        <f>'ORÇAMENTO ALTERADO (2)'!J149</f>
        <v>115392.7090739</v>
      </c>
      <c r="D30" s="65">
        <f t="shared" si="0"/>
        <v>0.10012401679256851</v>
      </c>
      <c r="E30" s="68"/>
      <c r="F30" s="68"/>
      <c r="G30" s="74"/>
      <c r="H30" s="73">
        <v>0.2</v>
      </c>
      <c r="I30" s="73">
        <v>0.15</v>
      </c>
      <c r="J30" s="73">
        <v>0.5</v>
      </c>
      <c r="K30" s="85">
        <v>0.15</v>
      </c>
      <c r="L30" s="241"/>
    </row>
    <row r="31" spans="1:12">
      <c r="A31" s="62"/>
      <c r="B31" s="68"/>
      <c r="C31" s="64"/>
      <c r="D31" s="65"/>
      <c r="E31" s="68"/>
      <c r="F31" s="68"/>
      <c r="G31" s="86">
        <f>G30*C30</f>
        <v>0</v>
      </c>
      <c r="H31" s="71">
        <f>H30*C30</f>
        <v>23078.541814780001</v>
      </c>
      <c r="I31" s="71">
        <f>I30*C30</f>
        <v>17308.906361084999</v>
      </c>
      <c r="J31" s="71">
        <f>J30*C30</f>
        <v>57696.354536949999</v>
      </c>
      <c r="K31" s="80">
        <f>K30*C30</f>
        <v>17308.906361084999</v>
      </c>
      <c r="L31" s="238">
        <f>L30*C30</f>
        <v>0</v>
      </c>
    </row>
    <row r="32" spans="1:12">
      <c r="A32" s="62">
        <v>10</v>
      </c>
      <c r="B32" s="15" t="s">
        <v>4</v>
      </c>
      <c r="C32" s="64">
        <f>'ORÇAMENTO ALTERADO (2)'!J174</f>
        <v>80861.457426400011</v>
      </c>
      <c r="D32" s="65">
        <f t="shared" si="0"/>
        <v>7.0161919121315308E-2</v>
      </c>
      <c r="E32" s="68"/>
      <c r="F32" s="68"/>
      <c r="G32" s="68"/>
      <c r="H32" s="74"/>
      <c r="I32" s="74"/>
      <c r="J32" s="73">
        <v>0.5</v>
      </c>
      <c r="K32" s="73">
        <v>0.4</v>
      </c>
      <c r="L32" s="243">
        <v>0.1</v>
      </c>
    </row>
    <row r="33" spans="1:12">
      <c r="A33" s="62"/>
      <c r="B33" s="68"/>
      <c r="C33" s="64"/>
      <c r="D33" s="65"/>
      <c r="E33" s="68"/>
      <c r="F33" s="68"/>
      <c r="G33" s="68"/>
      <c r="H33" s="71"/>
      <c r="I33" s="71"/>
      <c r="J33" s="71">
        <f>J32*C32</f>
        <v>40430.728713200006</v>
      </c>
      <c r="K33" s="87">
        <f>K32*C32</f>
        <v>32344.582970560004</v>
      </c>
      <c r="L33" s="244">
        <f>L32*C32</f>
        <v>8086.1457426400011</v>
      </c>
    </row>
    <row r="34" spans="1:12">
      <c r="A34" s="62">
        <v>11</v>
      </c>
      <c r="B34" s="15" t="s">
        <v>40</v>
      </c>
      <c r="C34" s="64">
        <f>'ORÇAMENTO ALTERADO (2)'!J183</f>
        <v>26261.792708099994</v>
      </c>
      <c r="D34" s="65">
        <f t="shared" si="0"/>
        <v>2.2786848451792643E-2</v>
      </c>
      <c r="E34" s="68"/>
      <c r="F34" s="88">
        <v>0.05</v>
      </c>
      <c r="G34" s="73">
        <v>0.05</v>
      </c>
      <c r="H34" s="73">
        <v>0.2</v>
      </c>
      <c r="I34" s="73">
        <v>0.3</v>
      </c>
      <c r="J34" s="73">
        <v>0.3</v>
      </c>
      <c r="K34" s="73">
        <v>0.1</v>
      </c>
      <c r="L34" s="241"/>
    </row>
    <row r="35" spans="1:12">
      <c r="A35" s="62"/>
      <c r="B35" s="68"/>
      <c r="C35" s="64"/>
      <c r="D35" s="65"/>
      <c r="E35" s="68"/>
      <c r="F35" s="86">
        <f>F34*C34</f>
        <v>1313.0896354049999</v>
      </c>
      <c r="G35" s="86">
        <f>G34*C34</f>
        <v>1313.0896354049999</v>
      </c>
      <c r="H35" s="71">
        <f>H34*C34</f>
        <v>5252.3585416199994</v>
      </c>
      <c r="I35" s="71">
        <f>I34*C34</f>
        <v>7878.5378124299978</v>
      </c>
      <c r="J35" s="71">
        <f>J34*C34</f>
        <v>7878.5378124299978</v>
      </c>
      <c r="K35" s="87">
        <f>K34*C34</f>
        <v>2626.1792708099997</v>
      </c>
      <c r="L35" s="244"/>
    </row>
    <row r="36" spans="1:12">
      <c r="A36" s="62">
        <v>12</v>
      </c>
      <c r="B36" s="26" t="s">
        <v>16</v>
      </c>
      <c r="C36" s="64">
        <f>'ORÇAMENTO ALTERADO (2)'!J243</f>
        <v>7834.4394396000007</v>
      </c>
      <c r="D36" s="65">
        <f t="shared" si="0"/>
        <v>6.7977912322737368E-3</v>
      </c>
      <c r="E36" s="68"/>
      <c r="F36" s="76"/>
      <c r="G36" s="76"/>
      <c r="H36" s="76"/>
      <c r="I36" s="73">
        <v>0.2</v>
      </c>
      <c r="J36" s="73">
        <v>0.4</v>
      </c>
      <c r="K36" s="89">
        <v>0.4</v>
      </c>
      <c r="L36" s="237"/>
    </row>
    <row r="37" spans="1:12">
      <c r="A37" s="62"/>
      <c r="B37" s="68"/>
      <c r="C37" s="64"/>
      <c r="D37" s="65"/>
      <c r="E37" s="68"/>
      <c r="F37" s="78"/>
      <c r="G37" s="78"/>
      <c r="H37" s="71"/>
      <c r="I37" s="71">
        <f>I36*C36</f>
        <v>1566.8878879200001</v>
      </c>
      <c r="J37" s="71">
        <f>J36*C36</f>
        <v>3133.7757758400003</v>
      </c>
      <c r="K37" s="80">
        <f>K36*C36</f>
        <v>3133.7757758400003</v>
      </c>
      <c r="L37" s="240"/>
    </row>
    <row r="38" spans="1:12">
      <c r="A38" s="62">
        <v>13</v>
      </c>
      <c r="B38" s="15" t="s">
        <v>42</v>
      </c>
      <c r="C38" s="64">
        <f>'ORÇAMENTO ALTERADO (2)'!J254</f>
        <v>22021.890667700001</v>
      </c>
      <c r="D38" s="65">
        <f t="shared" si="0"/>
        <v>1.9107967641220934E-2</v>
      </c>
      <c r="E38" s="68"/>
      <c r="F38" s="76"/>
      <c r="G38" s="73">
        <v>0.1</v>
      </c>
      <c r="H38" s="73">
        <v>0.1</v>
      </c>
      <c r="I38" s="73">
        <v>0.25</v>
      </c>
      <c r="J38" s="73">
        <v>0.35</v>
      </c>
      <c r="K38" s="89">
        <v>0.2</v>
      </c>
      <c r="L38" s="237"/>
    </row>
    <row r="39" spans="1:12">
      <c r="A39" s="62"/>
      <c r="B39" s="68"/>
      <c r="C39" s="64"/>
      <c r="D39" s="65"/>
      <c r="E39" s="68"/>
      <c r="F39" s="78"/>
      <c r="G39" s="78">
        <f>G38*C38</f>
        <v>2202.1890667700004</v>
      </c>
      <c r="H39" s="71">
        <f>H38*C38</f>
        <v>2202.1890667700004</v>
      </c>
      <c r="I39" s="71">
        <f>I38*C38</f>
        <v>5505.4726669250003</v>
      </c>
      <c r="J39" s="71">
        <f>J38*C38</f>
        <v>7707.6617336950003</v>
      </c>
      <c r="K39" s="80">
        <f>K38*C38</f>
        <v>4404.3781335400008</v>
      </c>
      <c r="L39" s="240"/>
    </row>
    <row r="40" spans="1:12">
      <c r="A40" s="62">
        <v>14</v>
      </c>
      <c r="B40" s="15" t="s">
        <v>19</v>
      </c>
      <c r="C40" s="64">
        <f>'ORÇAMENTO ALTERADO (2)'!J267</f>
        <v>40589.285375000014</v>
      </c>
      <c r="D40" s="65">
        <f t="shared" si="0"/>
        <v>3.5218536102503729E-2</v>
      </c>
      <c r="E40" s="68"/>
      <c r="F40" s="90"/>
      <c r="G40" s="74"/>
      <c r="H40" s="74"/>
      <c r="I40" s="74"/>
      <c r="J40" s="73">
        <v>0.2</v>
      </c>
      <c r="K40" s="89">
        <v>0.8</v>
      </c>
      <c r="L40" s="237"/>
    </row>
    <row r="41" spans="1:12">
      <c r="A41" s="62"/>
      <c r="B41" s="68"/>
      <c r="C41" s="64"/>
      <c r="D41" s="65"/>
      <c r="E41" s="68"/>
      <c r="F41" s="91"/>
      <c r="G41" s="78"/>
      <c r="H41" s="71"/>
      <c r="I41" s="71"/>
      <c r="J41" s="71">
        <f>J40*C40</f>
        <v>8117.8570750000035</v>
      </c>
      <c r="K41" s="80">
        <f>K40*C40</f>
        <v>32471.428300000014</v>
      </c>
      <c r="L41" s="240"/>
    </row>
    <row r="42" spans="1:12">
      <c r="A42" s="62">
        <v>15</v>
      </c>
      <c r="B42" s="15" t="s">
        <v>158</v>
      </c>
      <c r="C42" s="64">
        <f>'ORÇAMENTO ALTERADO (2)'!J301</f>
        <v>3076.7103236000007</v>
      </c>
      <c r="D42" s="65">
        <f t="shared" si="0"/>
        <v>2.669601906206325E-3</v>
      </c>
      <c r="E42" s="68"/>
      <c r="F42" s="90"/>
      <c r="G42" s="74"/>
      <c r="H42" s="73">
        <v>0.3</v>
      </c>
      <c r="I42" s="73">
        <v>0.3</v>
      </c>
      <c r="J42" s="76"/>
      <c r="K42" s="73">
        <v>0.4</v>
      </c>
      <c r="L42" s="237"/>
    </row>
    <row r="43" spans="1:12">
      <c r="A43" s="62"/>
      <c r="B43" s="68"/>
      <c r="C43" s="64"/>
      <c r="D43" s="65"/>
      <c r="E43" s="68"/>
      <c r="F43" s="91"/>
      <c r="G43" s="78"/>
      <c r="H43" s="71">
        <f>H42*C42</f>
        <v>923.01309708000019</v>
      </c>
      <c r="I43" s="71">
        <f>I42*C42</f>
        <v>923.01309708000019</v>
      </c>
      <c r="J43" s="78"/>
      <c r="K43" s="92">
        <f>K42*C42</f>
        <v>1230.6841294400003</v>
      </c>
      <c r="L43" s="240"/>
    </row>
    <row r="44" spans="1:12">
      <c r="A44" s="62">
        <v>16</v>
      </c>
      <c r="B44" s="15" t="s">
        <v>159</v>
      </c>
      <c r="C44" s="64">
        <f>'ORÇAMENTO ALTERADO (2)'!J325</f>
        <v>19865.587671599998</v>
      </c>
      <c r="D44" s="65">
        <f t="shared" si="0"/>
        <v>1.7236985331124402E-2</v>
      </c>
      <c r="E44" s="68"/>
      <c r="F44" s="76"/>
      <c r="G44" s="76"/>
      <c r="H44" s="73">
        <v>0.1</v>
      </c>
      <c r="I44" s="73">
        <v>0.1</v>
      </c>
      <c r="J44" s="73">
        <v>0.5</v>
      </c>
      <c r="K44" s="73">
        <v>0.3</v>
      </c>
      <c r="L44" s="237"/>
    </row>
    <row r="45" spans="1:12">
      <c r="A45" s="245"/>
      <c r="B45" s="68"/>
      <c r="C45" s="93"/>
      <c r="D45" s="65"/>
      <c r="E45" s="68"/>
      <c r="F45" s="71"/>
      <c r="G45" s="71"/>
      <c r="H45" s="71">
        <f>H44*C44</f>
        <v>1986.5587671599999</v>
      </c>
      <c r="I45" s="71">
        <f>I44*C44</f>
        <v>1986.5587671599999</v>
      </c>
      <c r="J45" s="71">
        <f>J44*C44</f>
        <v>9932.7938357999992</v>
      </c>
      <c r="K45" s="71">
        <f>K44*C44</f>
        <v>5959.676301479999</v>
      </c>
      <c r="L45" s="240"/>
    </row>
    <row r="46" spans="1:12">
      <c r="A46" s="62">
        <v>17</v>
      </c>
      <c r="B46" s="15" t="s">
        <v>449</v>
      </c>
      <c r="C46" s="93">
        <f>'ORÇAMENTO ALTERADO (2)'!J357</f>
        <v>104534.53169700003</v>
      </c>
      <c r="D46" s="65">
        <f t="shared" si="0"/>
        <v>9.0702586766818985E-2</v>
      </c>
      <c r="E46" s="68"/>
      <c r="F46" s="94"/>
      <c r="G46" s="94">
        <v>0.1</v>
      </c>
      <c r="H46" s="94">
        <v>0.1</v>
      </c>
      <c r="I46" s="94">
        <v>0.1</v>
      </c>
      <c r="J46" s="94">
        <v>0.35</v>
      </c>
      <c r="K46" s="94">
        <v>0.3</v>
      </c>
      <c r="L46" s="246">
        <v>0.05</v>
      </c>
    </row>
    <row r="47" spans="1:12">
      <c r="A47" s="62"/>
      <c r="B47" s="68"/>
      <c r="C47" s="93"/>
      <c r="D47" s="65"/>
      <c r="E47" s="68"/>
      <c r="F47" s="71">
        <f>F46*C46</f>
        <v>0</v>
      </c>
      <c r="G47" s="71">
        <f>G46*C46</f>
        <v>10453.453169700004</v>
      </c>
      <c r="H47" s="71">
        <f>H46*C46</f>
        <v>10453.453169700004</v>
      </c>
      <c r="I47" s="71">
        <f>I46*C46</f>
        <v>10453.453169700004</v>
      </c>
      <c r="J47" s="71">
        <f>J46*C46</f>
        <v>36587.086093950005</v>
      </c>
      <c r="K47" s="71">
        <f>K46*C46</f>
        <v>31360.359509100006</v>
      </c>
      <c r="L47" s="238">
        <f>L46*C46</f>
        <v>5226.7265848500019</v>
      </c>
    </row>
    <row r="48" spans="1:12">
      <c r="A48" s="62">
        <v>18</v>
      </c>
      <c r="B48" s="27" t="s">
        <v>193</v>
      </c>
      <c r="C48" s="93">
        <f>'ORÇAMENTO ALTERADO (2)'!J414</f>
        <v>1006.13553</v>
      </c>
      <c r="D48" s="65">
        <f t="shared" si="0"/>
        <v>8.7300429559032883E-4</v>
      </c>
      <c r="E48" s="68"/>
      <c r="F48" s="71"/>
      <c r="G48" s="71"/>
      <c r="H48" s="94">
        <v>0.3</v>
      </c>
      <c r="I48" s="94">
        <v>0.2</v>
      </c>
      <c r="J48" s="71"/>
      <c r="K48" s="80"/>
      <c r="L48" s="246">
        <v>0.5</v>
      </c>
    </row>
    <row r="49" spans="1:15">
      <c r="A49" s="62"/>
      <c r="B49" s="68"/>
      <c r="C49" s="93"/>
      <c r="D49" s="65"/>
      <c r="E49" s="68"/>
      <c r="F49" s="71"/>
      <c r="G49" s="71"/>
      <c r="H49" s="71">
        <f>H48*C48</f>
        <v>301.84065900000002</v>
      </c>
      <c r="I49" s="71">
        <f>I48*C48</f>
        <v>201.22710600000002</v>
      </c>
      <c r="J49" s="71"/>
      <c r="K49" s="80"/>
      <c r="L49" s="238">
        <f>L48*C48</f>
        <v>503.06776500000001</v>
      </c>
    </row>
    <row r="50" spans="1:15">
      <c r="A50" s="62">
        <v>19</v>
      </c>
      <c r="B50" s="27" t="s">
        <v>9</v>
      </c>
      <c r="C50" s="93">
        <f>'ORÇAMENTO ALTERADO (2)'!J421</f>
        <v>26956.341132000001</v>
      </c>
      <c r="D50" s="65">
        <f t="shared" si="0"/>
        <v>2.3389494655490665E-2</v>
      </c>
      <c r="E50" s="68"/>
      <c r="F50" s="71"/>
      <c r="G50" s="71"/>
      <c r="H50" s="71"/>
      <c r="I50" s="71"/>
      <c r="J50" s="71"/>
      <c r="K50" s="88">
        <v>0.7</v>
      </c>
      <c r="L50" s="246">
        <v>0.3</v>
      </c>
    </row>
    <row r="51" spans="1:15">
      <c r="A51" s="62"/>
      <c r="B51" s="68"/>
      <c r="C51" s="93"/>
      <c r="D51" s="65"/>
      <c r="E51" s="68"/>
      <c r="F51" s="71"/>
      <c r="G51" s="71"/>
      <c r="H51" s="71"/>
      <c r="I51" s="71"/>
      <c r="J51" s="71"/>
      <c r="K51" s="80">
        <f>K50*C50</f>
        <v>18869.4387924</v>
      </c>
      <c r="L51" s="238">
        <f>L50*C50</f>
        <v>8086.9023396000002</v>
      </c>
    </row>
    <row r="52" spans="1:15">
      <c r="A52" s="62">
        <v>20</v>
      </c>
      <c r="B52" s="15" t="s">
        <v>160</v>
      </c>
      <c r="C52" s="93">
        <f>'ORÇAMENTO ALTERADO (2)'!J453</f>
        <v>2883.42769</v>
      </c>
      <c r="D52" s="65">
        <f t="shared" si="0"/>
        <v>2.5018943117872988E-3</v>
      </c>
      <c r="E52" s="68"/>
      <c r="F52" s="71"/>
      <c r="G52" s="71"/>
      <c r="H52" s="71"/>
      <c r="I52" s="71"/>
      <c r="J52" s="71"/>
      <c r="K52" s="88">
        <v>0.3</v>
      </c>
      <c r="L52" s="246">
        <v>0.7</v>
      </c>
    </row>
    <row r="53" spans="1:15">
      <c r="A53" s="62"/>
      <c r="B53" s="68"/>
      <c r="C53" s="93"/>
      <c r="D53" s="65"/>
      <c r="E53" s="68"/>
      <c r="F53" s="71"/>
      <c r="G53" s="71"/>
      <c r="H53" s="71"/>
      <c r="I53" s="71"/>
      <c r="J53" s="71"/>
      <c r="K53" s="80">
        <f>K52*C52</f>
        <v>865.02830699999993</v>
      </c>
      <c r="L53" s="238">
        <f>L52*C52</f>
        <v>2018.3993829999999</v>
      </c>
    </row>
    <row r="54" spans="1:15">
      <c r="A54" s="62">
        <v>21</v>
      </c>
      <c r="B54" s="15" t="s">
        <v>667</v>
      </c>
      <c r="C54" s="93">
        <f>'ORÇAMENTO ALTERADO (2)'!J460</f>
        <v>13989.062510000003</v>
      </c>
      <c r="D54" s="65">
        <f t="shared" si="0"/>
        <v>1.213803836398823E-2</v>
      </c>
      <c r="E54" s="68"/>
      <c r="F54" s="94">
        <v>0.05</v>
      </c>
      <c r="G54" s="94">
        <v>0.15</v>
      </c>
      <c r="H54" s="95"/>
      <c r="I54" s="95"/>
      <c r="J54" s="95"/>
      <c r="K54" s="88">
        <v>0.6</v>
      </c>
      <c r="L54" s="246">
        <v>0.2</v>
      </c>
    </row>
    <row r="55" spans="1:15">
      <c r="A55" s="62"/>
      <c r="B55" s="68"/>
      <c r="C55" s="93"/>
      <c r="D55" s="65"/>
      <c r="E55" s="68"/>
      <c r="F55" s="71">
        <f>F54*C54</f>
        <v>699.45312550000017</v>
      </c>
      <c r="G55" s="71">
        <f>G54*C54</f>
        <v>2098.3593765000005</v>
      </c>
      <c r="H55" s="71"/>
      <c r="I55" s="71"/>
      <c r="J55" s="71"/>
      <c r="K55" s="80">
        <f>K54*C54</f>
        <v>8393.437506000002</v>
      </c>
      <c r="L55" s="238">
        <f>L54*C54</f>
        <v>2797.8125020000007</v>
      </c>
    </row>
    <row r="56" spans="1:15">
      <c r="A56" s="62">
        <v>22</v>
      </c>
      <c r="B56" s="15" t="s">
        <v>157</v>
      </c>
      <c r="C56" s="93">
        <f>'ORÇAMENTO ALTERADO (2)'!J473</f>
        <v>58482.422422200012</v>
      </c>
      <c r="D56" s="65">
        <f t="shared" si="0"/>
        <v>5.0744064262504253E-2</v>
      </c>
      <c r="E56" s="94">
        <v>0.15</v>
      </c>
      <c r="F56" s="94">
        <v>0.25</v>
      </c>
      <c r="G56" s="96"/>
      <c r="H56" s="71"/>
      <c r="I56" s="71"/>
      <c r="J56" s="71"/>
      <c r="K56" s="94">
        <v>0.45</v>
      </c>
      <c r="L56" s="246">
        <v>0.15</v>
      </c>
    </row>
    <row r="57" spans="1:15">
      <c r="A57" s="62"/>
      <c r="B57" s="68"/>
      <c r="C57" s="93"/>
      <c r="D57" s="65"/>
      <c r="E57" s="86">
        <f>E56*C56</f>
        <v>8772.3633633300014</v>
      </c>
      <c r="F57" s="86">
        <f>F56*C56</f>
        <v>14620.605605550003</v>
      </c>
      <c r="G57" s="86"/>
      <c r="H57" s="71"/>
      <c r="I57" s="71"/>
      <c r="J57" s="71"/>
      <c r="K57" s="80">
        <f>K56*C56</f>
        <v>26317.090089990004</v>
      </c>
      <c r="L57" s="238">
        <f>L56*C56</f>
        <v>8772.3633633300014</v>
      </c>
    </row>
    <row r="58" spans="1:15">
      <c r="A58" s="62">
        <v>23</v>
      </c>
      <c r="B58" s="15" t="s">
        <v>23</v>
      </c>
      <c r="C58" s="93">
        <f>'ORÇAMENTO ALTERADO (2)'!J497</f>
        <v>2445.5437515000003</v>
      </c>
      <c r="D58" s="65">
        <f t="shared" si="0"/>
        <v>2.121950906667204E-3</v>
      </c>
      <c r="E58" s="68"/>
      <c r="F58" s="71"/>
      <c r="G58" s="71"/>
      <c r="H58" s="71"/>
      <c r="I58" s="71"/>
      <c r="J58" s="71"/>
      <c r="K58" s="88">
        <v>0.3</v>
      </c>
      <c r="L58" s="246">
        <v>0.7</v>
      </c>
    </row>
    <row r="59" spans="1:15">
      <c r="A59" s="245"/>
      <c r="B59" s="68"/>
      <c r="C59" s="93"/>
      <c r="D59" s="68"/>
      <c r="E59" s="68"/>
      <c r="F59" s="68"/>
      <c r="G59" s="68"/>
      <c r="H59" s="68"/>
      <c r="I59" s="68"/>
      <c r="J59" s="68"/>
      <c r="K59" s="82">
        <f>K58*C58</f>
        <v>733.66312545000005</v>
      </c>
      <c r="L59" s="247">
        <f>L58*C58</f>
        <v>1711.88062605</v>
      </c>
    </row>
    <row r="60" spans="1:15" ht="15" thickBot="1">
      <c r="A60" s="248"/>
      <c r="B60" s="249"/>
      <c r="C60" s="250"/>
      <c r="D60" s="249"/>
      <c r="E60" s="249"/>
      <c r="F60" s="249"/>
      <c r="G60" s="249"/>
      <c r="H60" s="249"/>
      <c r="I60" s="249"/>
      <c r="J60" s="249"/>
      <c r="K60" s="249"/>
      <c r="L60" s="251"/>
    </row>
    <row r="61" spans="1:15" ht="15" thickBot="1">
      <c r="A61" s="302" t="s">
        <v>668</v>
      </c>
      <c r="B61" s="303"/>
      <c r="C61" s="226">
        <f>C12+C14+C16+C18+C20+C22+C24+C28+C30+C32+C34+C36+C38+C40+C42+C44+C46+C48+C50+C52+C54+C56+C58</f>
        <v>1152497.7999331004</v>
      </c>
      <c r="D61" s="227">
        <f>D12+D14+D16+D18+D20+D22+D24+D28+D30+D32+D34+D36+D38+D40+D42+D44+D46+D48+D50+D52+D54+D56+D58</f>
        <v>0.99999999999999978</v>
      </c>
      <c r="E61" s="97">
        <f t="shared" ref="E61:L61" si="5">E13+E15+E17+E19+E21+E23+E25+E27+E29+E31+E33+E35+E37+E39+E41+E43+E45+E47+E49+E51+E53+E55+E57+E59</f>
        <v>46807.308270975002</v>
      </c>
      <c r="F61" s="97">
        <f t="shared" si="5"/>
        <v>109196.71594755503</v>
      </c>
      <c r="G61" s="97">
        <f>G21+G25+G29+G35+G39+G47+G55</f>
        <v>196888.76991358001</v>
      </c>
      <c r="H61" s="97">
        <f t="shared" si="5"/>
        <v>174291.535777415</v>
      </c>
      <c r="I61" s="97">
        <f t="shared" si="5"/>
        <v>179171.81351372498</v>
      </c>
      <c r="J61" s="97">
        <f t="shared" si="5"/>
        <v>222919.729630685</v>
      </c>
      <c r="K61" s="97">
        <f t="shared" si="5"/>
        <v>186018.62857269499</v>
      </c>
      <c r="L61" s="221">
        <f t="shared" si="5"/>
        <v>37203.298306470009</v>
      </c>
      <c r="O61" s="222"/>
    </row>
    <row r="62" spans="1:15" ht="15" thickBot="1">
      <c r="A62" s="297" t="s">
        <v>945</v>
      </c>
      <c r="B62" s="298"/>
      <c r="C62" s="298"/>
      <c r="D62" s="299"/>
      <c r="E62" s="225">
        <f>E61/$C$61</f>
        <v>4.0613794033873253E-2</v>
      </c>
      <c r="F62" s="98">
        <f t="shared" ref="F62:L62" si="6">F61/$C$61</f>
        <v>9.4747873665263077E-2</v>
      </c>
      <c r="G62" s="98">
        <f t="shared" si="6"/>
        <v>0.17083656899389216</v>
      </c>
      <c r="H62" s="98">
        <f t="shared" si="6"/>
        <v>0.15122938697803345</v>
      </c>
      <c r="I62" s="98">
        <f t="shared" si="6"/>
        <v>0.15546390936635668</v>
      </c>
      <c r="J62" s="98">
        <f t="shared" si="6"/>
        <v>0.19342312813406234</v>
      </c>
      <c r="K62" s="98">
        <f t="shared" si="6"/>
        <v>0.16140475806851251</v>
      </c>
      <c r="L62" s="252">
        <f t="shared" si="6"/>
        <v>3.2280580760006283E-2</v>
      </c>
    </row>
    <row r="63" spans="1:15" ht="15" thickBot="1">
      <c r="A63" s="297" t="s">
        <v>946</v>
      </c>
      <c r="B63" s="298"/>
      <c r="C63" s="298"/>
      <c r="D63" s="299"/>
      <c r="E63" s="228">
        <f>E62</f>
        <v>4.0613794033873253E-2</v>
      </c>
      <c r="F63" s="224">
        <f>E63+F62</f>
        <v>0.13536166769913632</v>
      </c>
      <c r="G63" s="224">
        <f t="shared" ref="G63:L63" si="7">F63+G62</f>
        <v>0.30619823669302848</v>
      </c>
      <c r="H63" s="224">
        <f t="shared" si="7"/>
        <v>0.45742762367106193</v>
      </c>
      <c r="I63" s="224">
        <f t="shared" si="7"/>
        <v>0.61289153303741861</v>
      </c>
      <c r="J63" s="224">
        <f t="shared" si="7"/>
        <v>0.80631466117148098</v>
      </c>
      <c r="K63" s="224">
        <f t="shared" si="7"/>
        <v>0.96771941923999349</v>
      </c>
      <c r="L63" s="224">
        <f t="shared" si="7"/>
        <v>0.99999999999999978</v>
      </c>
      <c r="N63" s="223"/>
    </row>
    <row r="64" spans="1:15" ht="15" thickBot="1">
      <c r="A64" s="297" t="s">
        <v>947</v>
      </c>
      <c r="B64" s="298"/>
      <c r="C64" s="298"/>
      <c r="D64" s="299"/>
      <c r="E64" s="229">
        <f>E61</f>
        <v>46807.308270975002</v>
      </c>
      <c r="F64" s="229">
        <f>E64+F61</f>
        <v>156004.02421853004</v>
      </c>
      <c r="G64" s="229">
        <f t="shared" ref="G64:L64" si="8">F64+G61</f>
        <v>352892.79413211008</v>
      </c>
      <c r="H64" s="229">
        <f t="shared" si="8"/>
        <v>527184.32990952511</v>
      </c>
      <c r="I64" s="229">
        <f t="shared" si="8"/>
        <v>706356.14342325006</v>
      </c>
      <c r="J64" s="229">
        <f t="shared" si="8"/>
        <v>929275.87305393512</v>
      </c>
      <c r="K64" s="229">
        <f t="shared" si="8"/>
        <v>1115294.5016266301</v>
      </c>
      <c r="L64" s="229">
        <f t="shared" si="8"/>
        <v>1152497.7999331001</v>
      </c>
    </row>
    <row r="65" spans="1:12">
      <c r="A65" s="300" t="s">
        <v>939</v>
      </c>
      <c r="B65" s="301"/>
      <c r="C65" s="249"/>
      <c r="D65" s="232"/>
      <c r="E65" s="232"/>
      <c r="F65" s="232"/>
      <c r="G65" s="232"/>
      <c r="H65" s="232"/>
      <c r="I65" s="232"/>
      <c r="J65" s="232"/>
      <c r="K65" s="232"/>
      <c r="L65" s="233"/>
    </row>
    <row r="66" spans="1:12">
      <c r="A66" s="248"/>
      <c r="B66" s="249"/>
      <c r="C66" s="249"/>
      <c r="D66" s="232"/>
      <c r="E66" s="232"/>
      <c r="F66" s="232"/>
      <c r="G66" s="232"/>
      <c r="H66" s="232"/>
      <c r="I66" s="232"/>
      <c r="J66" s="232"/>
      <c r="K66" s="232"/>
      <c r="L66" s="233"/>
    </row>
    <row r="67" spans="1:12">
      <c r="A67" s="231"/>
      <c r="B67" s="220"/>
      <c r="C67" s="232"/>
      <c r="D67" s="232"/>
      <c r="E67" s="296"/>
      <c r="F67" s="296"/>
      <c r="G67" s="296"/>
      <c r="H67" s="232"/>
      <c r="I67" s="232"/>
      <c r="J67" s="232"/>
      <c r="K67" s="232"/>
      <c r="L67" s="233"/>
    </row>
    <row r="68" spans="1:12" ht="15">
      <c r="A68" s="231"/>
      <c r="B68" s="194"/>
      <c r="C68" s="232"/>
      <c r="D68" s="232"/>
      <c r="E68" s="232"/>
      <c r="F68" s="196"/>
      <c r="G68" s="232"/>
      <c r="H68" s="232"/>
      <c r="I68" s="232"/>
      <c r="J68" s="232"/>
      <c r="K68" s="232"/>
      <c r="L68" s="233"/>
    </row>
    <row r="69" spans="1:12" ht="15">
      <c r="A69" s="231"/>
      <c r="B69" s="196"/>
      <c r="C69" s="232"/>
      <c r="D69" s="232"/>
      <c r="E69" s="232"/>
      <c r="F69" s="196"/>
      <c r="G69" s="232"/>
      <c r="H69" s="232"/>
      <c r="I69" s="232"/>
      <c r="J69" s="232"/>
      <c r="K69" s="232"/>
      <c r="L69" s="233"/>
    </row>
    <row r="70" spans="1:12" ht="15.75" thickBot="1">
      <c r="A70" s="253"/>
      <c r="B70" s="254"/>
      <c r="C70" s="254"/>
      <c r="D70" s="254"/>
      <c r="E70" s="254"/>
      <c r="F70" s="184"/>
      <c r="G70" s="254"/>
      <c r="H70" s="254"/>
      <c r="I70" s="254"/>
      <c r="J70" s="254"/>
      <c r="K70" s="254"/>
      <c r="L70" s="255"/>
    </row>
  </sheetData>
  <mergeCells count="8">
    <mergeCell ref="A61:B61"/>
    <mergeCell ref="A1:L2"/>
    <mergeCell ref="A8:L8"/>
    <mergeCell ref="E67:G67"/>
    <mergeCell ref="A62:D62"/>
    <mergeCell ref="A63:D63"/>
    <mergeCell ref="A64:D64"/>
    <mergeCell ref="A65:B65"/>
  </mergeCells>
  <pageMargins left="0.23622047244094491" right="0.23622047244094491" top="0.19685039370078741" bottom="0.19685039370078741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ORÇAMENTO ALTERADO (2)</vt:lpstr>
      <vt:lpstr>Cronograma padrão tipo 2</vt:lpstr>
      <vt:lpstr>'Cronograma padrão tipo 2'!Area_de_impressao</vt:lpstr>
      <vt:lpstr>'ORÇAMENTO ALTERADO (2)'!Area_de_impressao</vt:lpstr>
      <vt:lpstr>'ORÇAMENTO ALTERADO (2)'!Titulos_de_impressao</vt:lpstr>
    </vt:vector>
  </TitlesOfParts>
  <Company>Fnde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27421740104</dc:creator>
  <cp:lastModifiedBy>Otto</cp:lastModifiedBy>
  <cp:lastPrinted>2019-07-09T16:54:30Z</cp:lastPrinted>
  <dcterms:created xsi:type="dcterms:W3CDTF">2012-10-15T18:57:41Z</dcterms:created>
  <dcterms:modified xsi:type="dcterms:W3CDTF">2019-07-12T13:21:54Z</dcterms:modified>
</cp:coreProperties>
</file>